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80" windowHeight="11250" activeTab="1"/>
  </bookViews>
  <sheets>
    <sheet name="Tabelle1" sheetId="1" r:id="rId1"/>
    <sheet name="Grafik_AV" sheetId="2" r:id="rId2"/>
    <sheet name="Grafik_IV_Konzentration" sheetId="3" r:id="rId3"/>
    <sheet name="Tabelle2" sheetId="4" r:id="rId4"/>
    <sheet name="Grafik_kompetenz" sheetId="5" r:id="rId5"/>
  </sheets>
  <calcPr calcId="124519"/>
</workbook>
</file>

<file path=xl/calcChain.xml><?xml version="1.0" encoding="utf-8"?>
<calcChain xmlns="http://schemas.openxmlformats.org/spreadsheetml/2006/main">
  <c r="G5" i="3"/>
  <c r="E5"/>
  <c r="C5"/>
  <c r="L14" i="2"/>
  <c r="L3"/>
  <c r="D31" i="5"/>
  <c r="D53"/>
  <c r="B53"/>
  <c r="N4" i="3"/>
  <c r="N3"/>
  <c r="K63"/>
  <c r="K62"/>
  <c r="G63"/>
  <c r="G62"/>
  <c r="F63"/>
  <c r="F62"/>
  <c r="C63"/>
  <c r="C62"/>
  <c r="D6"/>
  <c r="C6"/>
  <c r="E6"/>
  <c r="D5"/>
  <c r="F6"/>
  <c r="F5"/>
  <c r="E63"/>
  <c r="L63"/>
  <c r="H63"/>
  <c r="I63"/>
  <c r="D63"/>
  <c r="E62"/>
  <c r="L62"/>
  <c r="H62"/>
  <c r="J62"/>
  <c r="I62"/>
  <c r="D62"/>
  <c r="H5"/>
  <c r="L6"/>
  <c r="L5"/>
  <c r="L38" i="1"/>
  <c r="L37"/>
  <c r="K6" i="3"/>
  <c r="J6"/>
  <c r="H6"/>
  <c r="G6"/>
  <c r="K5"/>
  <c r="J5"/>
  <c r="I5"/>
  <c r="H20"/>
  <c r="H19"/>
  <c r="H18"/>
  <c r="G20"/>
  <c r="G19"/>
  <c r="G18"/>
  <c r="C11"/>
  <c r="C9"/>
  <c r="K38" i="1"/>
  <c r="J38"/>
  <c r="H38"/>
  <c r="G38"/>
  <c r="F38"/>
  <c r="E38"/>
  <c r="D38"/>
  <c r="C38"/>
  <c r="K37"/>
  <c r="J37"/>
  <c r="I37"/>
  <c r="H37"/>
  <c r="G37"/>
  <c r="F37"/>
  <c r="E37"/>
  <c r="C37"/>
  <c r="D37"/>
  <c r="E35"/>
  <c r="C35"/>
  <c r="F27"/>
  <c r="I27"/>
  <c r="J27"/>
  <c r="E26"/>
  <c r="E27" s="1"/>
  <c r="D30"/>
  <c r="D26"/>
  <c r="D27" s="1"/>
</calcChain>
</file>

<file path=xl/sharedStrings.xml><?xml version="1.0" encoding="utf-8"?>
<sst xmlns="http://schemas.openxmlformats.org/spreadsheetml/2006/main" count="275" uniqueCount="128">
  <si>
    <t>AV</t>
  </si>
  <si>
    <t>LBBW</t>
  </si>
  <si>
    <t>Bayern LB</t>
  </si>
  <si>
    <t>West LB</t>
  </si>
  <si>
    <t>HSH</t>
  </si>
  <si>
    <t>Nord LB</t>
  </si>
  <si>
    <t>Helaba</t>
  </si>
  <si>
    <t>LBB</t>
  </si>
  <si>
    <t>Saar LB</t>
  </si>
  <si>
    <t>Bremer LB</t>
  </si>
  <si>
    <t>Sachsen LB</t>
  </si>
  <si>
    <t>Ergebnis/EK (1)</t>
  </si>
  <si>
    <t>Ergebnis/Bilanzsumme (2)</t>
  </si>
  <si>
    <t>na</t>
  </si>
  <si>
    <t>Staatshilfe</t>
  </si>
  <si>
    <t>abschreibungen</t>
  </si>
  <si>
    <t>gesamtabschreibungen</t>
  </si>
  <si>
    <t>tier7/8</t>
  </si>
  <si>
    <t>LRP</t>
  </si>
  <si>
    <t>return on asset 7/8</t>
  </si>
  <si>
    <t>.</t>
  </si>
  <si>
    <t>IV</t>
  </si>
  <si>
    <t>ifo-Ergänzung</t>
  </si>
  <si>
    <t>Kompetenz</t>
  </si>
  <si>
    <t>totalassets 06/7</t>
  </si>
  <si>
    <t>(2) Grundlage: eigene Berechnungen Basis der Geschäftsberichte. Werte für 2008 außer Sachsen- und West LB, hier 2007.</t>
  </si>
  <si>
    <t>(1) Grundlage: eigene Berechnungen auf Basis der Geschäftsberichte. Werte für 2008 außer Sachsen und West LB, hier 2007.</t>
  </si>
  <si>
    <t>losses/total assets (%) (3a)</t>
  </si>
  <si>
    <t>losses/equity capital (%) (3b)</t>
  </si>
  <si>
    <t>(3a) Grundlage: Hau/Thum,  ifo-Working paper Version April 2009. paper version, S.28. Durchschnitte für Bankensample gesamt: 1,04 (p: 0,43, sto:1,7)</t>
  </si>
  <si>
    <t>(3b) Grundlage s. 3a. Durchschnitte für Bankensample gesamt: 42,99 (p:15,9, sto: 72,3).</t>
  </si>
  <si>
    <t>totalindex (4)</t>
  </si>
  <si>
    <t xml:space="preserve">(4) Gesamtindex aller drei Kompetenzbereiche, Hau/Thum (2009). </t>
  </si>
  <si>
    <t>mgmtindex (4a)</t>
  </si>
  <si>
    <t>finexindex (4b)</t>
  </si>
  <si>
    <t>eduindex (4c)</t>
  </si>
  <si>
    <t>(4a) Managementindex: kodiert 5 Dimensionen beruflicher Erfahrung mit Managementverantwortung.</t>
  </si>
  <si>
    <t>(4b) Financial experience Index: kodiert 5/6 Dimensionen von Financial experience.</t>
  </si>
  <si>
    <t>(4c) Educational background: kodiert drei Dimensionen akademischer Vorbildung.</t>
  </si>
  <si>
    <t>political affiliation (5)</t>
  </si>
  <si>
    <t>(5) Political affiliation: captures the case that high-ranking bureaucrats and politicians holding a party and/or government office become representatives in a supervisory board.</t>
  </si>
  <si>
    <t>Anreize</t>
  </si>
  <si>
    <t xml:space="preserve">(6) Angaben pro Kopf auf Grundlage der Geschäftsberichte. Werte für 2007 bzw 2006 für West LB und Sachsen LB. </t>
  </si>
  <si>
    <t>Gehalt Vorstand boom (6)</t>
  </si>
  <si>
    <t xml:space="preserve">Gehalt Vorstand boom fix </t>
  </si>
  <si>
    <t>Gehalt Vorstand boom variabel</t>
  </si>
  <si>
    <t>Gehalt Vorstand Krisenbeginn (7)</t>
  </si>
  <si>
    <t>(7) Werte für 2008 bzw. 2007 bei West- und Sachsen LB.</t>
  </si>
  <si>
    <t>Gehalt Vorstand Krisenbeginn fix</t>
  </si>
  <si>
    <t>Gehalt Vorstand Krisenbeginn variabel</t>
  </si>
  <si>
    <t>-</t>
  </si>
  <si>
    <t>(7a) Rückstellungen gebildet aber nicht klar, inwieweit Boni ausgezahlt.</t>
  </si>
  <si>
    <t>(7a)</t>
  </si>
  <si>
    <t>Verhältnis flexibel/fest</t>
  </si>
  <si>
    <t>Interessen</t>
  </si>
  <si>
    <t>Eignerparteien (8)</t>
  </si>
  <si>
    <t>(8) Quelle: Deutscher Verband öffentlicher Banken</t>
  </si>
  <si>
    <t>(9) hier Länder, kommunale Träger und Sparkassenverbände einzeln</t>
  </si>
  <si>
    <t>1) Baden-Württemberg (35,611%) &amp; L-Bank (4,923%) 2) Stuttgart (18,932%) 3a) SGV BW (35,611%) 3b) SGV RP (4,923%)</t>
  </si>
  <si>
    <t>1) Bayern (50%) 2) SGV-Bayern (50%)</t>
  </si>
  <si>
    <t>1a) Hamburg (35,38%) 1b) Schleswig-Holstein (19,96%) 2) SGV-Schleswig-Holstein (18,05%) 3) 7 Trusts/Flowers (26,62%)</t>
  </si>
  <si>
    <t>1a) Hessen (10%) 1b) Thüringen (5%) 2) SGV HAT (85%)</t>
  </si>
  <si>
    <t>LBB-Holding (100%)</t>
  </si>
  <si>
    <t>1) Saarland (10%) 2) SGV-Saar (14,9%) 3) Bayern LB (75,1%)</t>
  </si>
  <si>
    <t>1) Bremen (7,5%) 2) Nord LB (92,5%)</t>
  </si>
  <si>
    <t>größter Anteilsbesitz</t>
  </si>
  <si>
    <t>BW+L-Bank/SGV</t>
  </si>
  <si>
    <t>Bayern/SGV</t>
  </si>
  <si>
    <t>NRW+NRW-Bank</t>
  </si>
  <si>
    <t>Hamburg</t>
  </si>
  <si>
    <t>1) NRW (17,4%) &amp; NRW-Bank (31,2%) 2a) Landschaftsverband Rheinland (0,5%) 2b) Landschaftsverband Westfalen-Lippe (0,5%) 3a) Rheinischer SGV (25,2%) 3b) SGV Westfalen-Lippe (25,2%)</t>
  </si>
  <si>
    <t xml:space="preserve">(10) Land und zugehörige Regionalbank als jeweils ein Akteur. 2 Bundesländer als zwei Akteure. </t>
  </si>
  <si>
    <t>35,38 (bzw. 55,34 wenn Hamburg und SH)</t>
  </si>
  <si>
    <t xml:space="preserve">1a) Niedersachsen (41,75%) 1b) Sachsen-Anhalt (8,25%) 2a) SGV-Niedersachsen (37,25%) 2b) SGV-Sachsen-Anhalt (7,53%) 2c) SGV-MVP (5,22%) </t>
  </si>
  <si>
    <t>41,75 (bzw. 50 wenn Niedersachsen und SH und alle Sparkassenverbände</t>
  </si>
  <si>
    <t>Anzahl der Eignerparteien 2007 nach Ebenen</t>
  </si>
  <si>
    <t>Herfiendahl alle</t>
  </si>
  <si>
    <t>Herfiendahl Ebenen</t>
  </si>
  <si>
    <t>größter Anteilsbesitz I</t>
  </si>
  <si>
    <t>größter Anteilsbesitz II</t>
  </si>
  <si>
    <t>2) bei zwei Bundesländern größter Einzelanteil eines Landes, wenn landeseigene Förderbanken Anteile halten, werden diese dem Land NICHT zugerechnet</t>
  </si>
  <si>
    <t>1) bei zwei Bundesländern größter Einzelanteil eines Bundeslandes, wenn landeseigene Förderbanken Anteile halten, werden diese dem Land zugerechnet</t>
  </si>
  <si>
    <t xml:space="preserve">größter Anteilsbesitz III </t>
  </si>
  <si>
    <t>3) Berechnung nach Ebenen, d.h. halten zwei unterschiedliche Bundesländer Anteile an einer Bank, so werden diese gemeinsam als "Länderebene" zusammengefasst, wenn landeseigene Förderbanken Anteile halten, werden diese dem Land zugerechnet</t>
  </si>
  <si>
    <t>Stand 2007 bzw. 2006 für West LB und Sachsen LB</t>
  </si>
  <si>
    <t>Durchschnittsverlust für Banken mit größtem Anteilseigner &lt;/= 50%</t>
  </si>
  <si>
    <t>Durchschnittsverlust für Banken mit größtem Anteilseigner &gt; 50%</t>
  </si>
  <si>
    <t>je 5</t>
  </si>
  <si>
    <t>Durchschnittsverlust gesamt</t>
  </si>
  <si>
    <t>Ergebnis/EK</t>
  </si>
  <si>
    <t>Ergebnis/Bilanz</t>
  </si>
  <si>
    <t>&gt;50</t>
  </si>
  <si>
    <t>&lt;50</t>
  </si>
  <si>
    <t>Ergebnis/Ek</t>
  </si>
  <si>
    <t>&gt;Durchschnitt</t>
  </si>
  <si>
    <t>&lt;Durchschnitt</t>
  </si>
  <si>
    <t>1. Feld</t>
  </si>
  <si>
    <t>2. Feld</t>
  </si>
  <si>
    <t>HSH, LBBW, Bayern LB</t>
  </si>
  <si>
    <t>3. Feld</t>
  </si>
  <si>
    <t>Saar LB, Bremer LB, Helaba, LBB</t>
  </si>
  <si>
    <t>4. Feld</t>
  </si>
  <si>
    <t>Lbbw, West LB, Bayern LB, HSH</t>
  </si>
  <si>
    <t>Helaba, Bremer, LBB, Saar LB</t>
  </si>
  <si>
    <t>Verlust relativ zum EK&gt;LB Durchschnitt</t>
  </si>
  <si>
    <t>Verlust relativ zum EK&lt;LB Durchschnitt</t>
  </si>
  <si>
    <t xml:space="preserve">HSH </t>
  </si>
  <si>
    <t>LBBerlin</t>
  </si>
  <si>
    <t>profits_ek</t>
  </si>
  <si>
    <t>profits_tassets</t>
  </si>
  <si>
    <t>ait</t>
  </si>
  <si>
    <t>aif</t>
  </si>
  <si>
    <t>Durchschnitt privat</t>
  </si>
  <si>
    <t>Durchschnitt privat aus 16 Banken (dummy==0)</t>
  </si>
  <si>
    <t>Grafik I ordnet die Banken nach Verlusten relativ zu EK.</t>
  </si>
  <si>
    <t>Grafik II ordnet die Banken nach ihren Verlusten im Verhältnis zur Bilanzsumme.</t>
  </si>
  <si>
    <t>Durchschnitt</t>
  </si>
  <si>
    <t>Durchschnitte aif/ait</t>
  </si>
  <si>
    <t>ait unterdurchschnittlich</t>
  </si>
  <si>
    <t>aif unterdurchschnittlich</t>
  </si>
  <si>
    <t>größter Eigner&gt;60%</t>
  </si>
  <si>
    <t>größter Eigner bis einschl.60%</t>
  </si>
  <si>
    <t>Verlust relativ zur Bilanzsumme&gt;Durchschnitt</t>
  </si>
  <si>
    <t>Verlust relativ zur Bilanzsumme&lt;Durchschnitt</t>
  </si>
  <si>
    <t>größter Eigentümer&gt; 60%</t>
  </si>
  <si>
    <t>größter Eigentümer&lt;= 60%</t>
  </si>
  <si>
    <t>größter Anteilsbesitz bei Banken mit überdurchschnittlichen Verlusten</t>
  </si>
  <si>
    <t>Sachsen alt 51,22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</si>
</sst>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"/>
    <numFmt numFmtId="166" formatCode="0.000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4" fontId="0" fillId="0" borderId="0" xfId="0" applyNumberFormat="1"/>
    <xf numFmtId="4" fontId="0" fillId="0" borderId="1" xfId="0" applyNumberFormat="1" applyFont="1" applyBorder="1"/>
    <xf numFmtId="4" fontId="0" fillId="0" borderId="2" xfId="0" applyNumberFormat="1" applyFont="1" applyBorder="1"/>
    <xf numFmtId="4" fontId="0" fillId="0" borderId="3" xfId="0" applyNumberFormat="1" applyFont="1" applyBorder="1" applyAlignment="1">
      <alignment horizontal="right"/>
    </xf>
    <xf numFmtId="4" fontId="0" fillId="0" borderId="0" xfId="0" applyNumberFormat="1" applyFont="1" applyBorder="1"/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0" fontId="0" fillId="0" borderId="0" xfId="0" applyAlignment="1">
      <alignment vertical="top" wrapText="1"/>
    </xf>
    <xf numFmtId="4" fontId="0" fillId="0" borderId="0" xfId="0" applyNumberFormat="1" applyAlignment="1">
      <alignment vertical="top" wrapText="1"/>
    </xf>
    <xf numFmtId="1" fontId="0" fillId="0" borderId="0" xfId="0" applyNumberFormat="1" applyAlignment="1">
      <alignment vertical="top" wrapText="1"/>
    </xf>
    <xf numFmtId="0" fontId="0" fillId="0" borderId="0" xfId="0" applyAlignment="1">
      <alignment vertical="top"/>
    </xf>
    <xf numFmtId="4" fontId="0" fillId="2" borderId="0" xfId="0" applyNumberFormat="1" applyFill="1" applyAlignment="1">
      <alignment vertical="top" wrapText="1"/>
    </xf>
    <xf numFmtId="164" fontId="0" fillId="3" borderId="0" xfId="0" applyNumberFormat="1" applyFill="1"/>
    <xf numFmtId="164" fontId="0" fillId="4" borderId="0" xfId="0" applyNumberFormat="1" applyFill="1"/>
    <xf numFmtId="165" fontId="0" fillId="0" borderId="0" xfId="0" applyNumberFormat="1"/>
    <xf numFmtId="0" fontId="0" fillId="2" borderId="0" xfId="0" applyFill="1"/>
    <xf numFmtId="164" fontId="0" fillId="2" borderId="0" xfId="0" applyNumberFormat="1" applyFill="1"/>
    <xf numFmtId="0" fontId="0" fillId="4" borderId="0" xfId="0" applyFill="1"/>
    <xf numFmtId="4" fontId="0" fillId="4" borderId="0" xfId="0" applyNumberFormat="1" applyFill="1" applyAlignment="1">
      <alignment wrapText="1"/>
    </xf>
    <xf numFmtId="4" fontId="0" fillId="4" borderId="0" xfId="0" applyNumberFormat="1" applyFill="1" applyAlignment="1">
      <alignment vertical="top" wrapText="1"/>
    </xf>
    <xf numFmtId="3" fontId="0" fillId="0" borderId="0" xfId="0" applyNumberFormat="1" applyAlignment="1">
      <alignment vertical="top" wrapText="1"/>
    </xf>
    <xf numFmtId="3" fontId="0" fillId="2" borderId="0" xfId="0" applyNumberFormat="1" applyFill="1" applyAlignment="1">
      <alignment vertical="top" wrapText="1"/>
    </xf>
    <xf numFmtId="3" fontId="0" fillId="0" borderId="0" xfId="0" applyNumberFormat="1" applyAlignment="1">
      <alignment wrapText="1"/>
    </xf>
    <xf numFmtId="166" fontId="0" fillId="0" borderId="0" xfId="0" applyNumberFormat="1"/>
    <xf numFmtId="0" fontId="0" fillId="0" borderId="0" xfId="0" applyAlignment="1">
      <alignment wrapText="1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"/>
  <c:chart>
    <c:title>
      <c:tx>
        <c:rich>
          <a:bodyPr/>
          <a:lstStyle/>
          <a:p>
            <a:pPr>
              <a:defRPr lang="en-US"/>
            </a:pPr>
            <a:r>
              <a:rPr lang="en-US" sz="1200" b="0">
                <a:latin typeface="Times New Roman" pitchFamily="18" charset="0"/>
                <a:cs typeface="Times New Roman" pitchFamily="18" charset="0"/>
              </a:rPr>
              <a:t>Ergebnis/Eigenkapital</a:t>
            </a:r>
          </a:p>
        </c:rich>
      </c:tx>
      <c:layout/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Grafik_AV!$A$2</c:f>
              <c:strCache>
                <c:ptCount val="1"/>
                <c:pt idx="0">
                  <c:v>Ergebnis/EK (1)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strRef>
              <c:f>Grafik_AV!$B$1:$K$1</c:f>
              <c:strCache>
                <c:ptCount val="10"/>
                <c:pt idx="0">
                  <c:v>HSH</c:v>
                </c:pt>
                <c:pt idx="1">
                  <c:v>Bayern LB</c:v>
                </c:pt>
                <c:pt idx="2">
                  <c:v>Sachsen LB</c:v>
                </c:pt>
                <c:pt idx="3">
                  <c:v>LBBW</c:v>
                </c:pt>
                <c:pt idx="4">
                  <c:v>West LB</c:v>
                </c:pt>
                <c:pt idx="5">
                  <c:v>Saar LB</c:v>
                </c:pt>
                <c:pt idx="6">
                  <c:v>Helaba</c:v>
                </c:pt>
                <c:pt idx="7">
                  <c:v>Nord LB</c:v>
                </c:pt>
                <c:pt idx="8">
                  <c:v>LBB</c:v>
                </c:pt>
                <c:pt idx="9">
                  <c:v>Bremer LB</c:v>
                </c:pt>
              </c:strCache>
            </c:strRef>
          </c:cat>
          <c:val>
            <c:numRef>
              <c:f>Grafik_AV!$B$2:$K$2</c:f>
              <c:numCache>
                <c:formatCode>0.000</c:formatCode>
                <c:ptCount val="10"/>
                <c:pt idx="0">
                  <c:v>-1.3025640999999999</c:v>
                </c:pt>
                <c:pt idx="1">
                  <c:v>-0.45858853999999999</c:v>
                </c:pt>
                <c:pt idx="2">
                  <c:v>-0.45280873999999999</c:v>
                </c:pt>
                <c:pt idx="3">
                  <c:v>-0.41997709999999999</c:v>
                </c:pt>
                <c:pt idx="4">
                  <c:v>-0.33557345999999999</c:v>
                </c:pt>
                <c:pt idx="5">
                  <c:v>-0.31215277000000002</c:v>
                </c:pt>
                <c:pt idx="6">
                  <c:v>-1.13369E-2</c:v>
                </c:pt>
                <c:pt idx="7">
                  <c:v>3.9069400000000002E-3</c:v>
                </c:pt>
                <c:pt idx="8">
                  <c:v>4.6272500000000003E-3</c:v>
                </c:pt>
                <c:pt idx="9">
                  <c:v>3.8453040000000001E-2</c:v>
                </c:pt>
              </c:numCache>
            </c:numRef>
          </c:val>
        </c:ser>
        <c:shape val="box"/>
        <c:axId val="72263168"/>
        <c:axId val="72264704"/>
        <c:axId val="0"/>
      </c:bar3DChart>
      <c:catAx>
        <c:axId val="72263168"/>
        <c:scaling>
          <c:orientation val="minMax"/>
        </c:scaling>
        <c:axPos val="l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2264704"/>
        <c:crosses val="autoZero"/>
        <c:auto val="1"/>
        <c:lblAlgn val="ctr"/>
        <c:lblOffset val="100"/>
      </c:catAx>
      <c:valAx>
        <c:axId val="72264704"/>
        <c:scaling>
          <c:orientation val="minMax"/>
        </c:scaling>
        <c:axPos val="b"/>
        <c:majorGridlines/>
        <c:numFmt formatCode="0.00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2263168"/>
        <c:crosses val="autoZero"/>
        <c:crossBetween val="between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lang="en-US"/>
            </a:pPr>
            <a:r>
              <a:rPr lang="de-DE"/>
              <a:t>Kompetenzmaße</a:t>
            </a:r>
            <a:r>
              <a:rPr lang="de-DE" baseline="0"/>
              <a:t> I</a:t>
            </a:r>
            <a:endParaRPr lang="de-DE"/>
          </a:p>
        </c:rich>
      </c:tx>
    </c:title>
    <c:view3D>
      <c:depthPercent val="100"/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Grafik_kompetenz!$C$6</c:f>
              <c:strCache>
                <c:ptCount val="1"/>
                <c:pt idx="0">
                  <c:v>ait</c:v>
                </c:pt>
              </c:strCache>
            </c:strRef>
          </c:tx>
          <c:cat>
            <c:strRef>
              <c:f>Grafik_kompetenz!$A$7:$A$15</c:f>
              <c:strCache>
                <c:ptCount val="9"/>
                <c:pt idx="0">
                  <c:v>HSH</c:v>
                </c:pt>
                <c:pt idx="1">
                  <c:v>Bayern LB</c:v>
                </c:pt>
                <c:pt idx="2">
                  <c:v>Sachsen LB</c:v>
                </c:pt>
                <c:pt idx="3">
                  <c:v>LBBW</c:v>
                </c:pt>
                <c:pt idx="4">
                  <c:v>West LB</c:v>
                </c:pt>
                <c:pt idx="5">
                  <c:v>Helaba</c:v>
                </c:pt>
                <c:pt idx="6">
                  <c:v>Nord LB</c:v>
                </c:pt>
                <c:pt idx="7">
                  <c:v>LBB</c:v>
                </c:pt>
                <c:pt idx="8">
                  <c:v>Durchschnitt privat</c:v>
                </c:pt>
              </c:strCache>
            </c:strRef>
          </c:cat>
          <c:val>
            <c:numRef>
              <c:f>Grafik_kompetenz!$C$7:$C$15</c:f>
              <c:numCache>
                <c:formatCode>General</c:formatCode>
                <c:ptCount val="9"/>
                <c:pt idx="0">
                  <c:v>0.96</c:v>
                </c:pt>
                <c:pt idx="1">
                  <c:v>0.26</c:v>
                </c:pt>
                <c:pt idx="2">
                  <c:v>0.19</c:v>
                </c:pt>
                <c:pt idx="3">
                  <c:v>0.38</c:v>
                </c:pt>
                <c:pt idx="4">
                  <c:v>0.83</c:v>
                </c:pt>
                <c:pt idx="5">
                  <c:v>0.36</c:v>
                </c:pt>
                <c:pt idx="6">
                  <c:v>0.77</c:v>
                </c:pt>
                <c:pt idx="7">
                  <c:v>0.73</c:v>
                </c:pt>
                <c:pt idx="8">
                  <c:v>1.1599999999999999</c:v>
                </c:pt>
              </c:numCache>
            </c:numRef>
          </c:val>
        </c:ser>
        <c:ser>
          <c:idx val="1"/>
          <c:order val="1"/>
          <c:tx>
            <c:strRef>
              <c:f>Grafik_kompetenz!$D$6</c:f>
              <c:strCache>
                <c:ptCount val="1"/>
                <c:pt idx="0">
                  <c:v>aif</c:v>
                </c:pt>
              </c:strCache>
            </c:strRef>
          </c:tx>
          <c:cat>
            <c:strRef>
              <c:f>Grafik_kompetenz!$A$7:$A$15</c:f>
              <c:strCache>
                <c:ptCount val="9"/>
                <c:pt idx="0">
                  <c:v>HSH</c:v>
                </c:pt>
                <c:pt idx="1">
                  <c:v>Bayern LB</c:v>
                </c:pt>
                <c:pt idx="2">
                  <c:v>Sachsen LB</c:v>
                </c:pt>
                <c:pt idx="3">
                  <c:v>LBBW</c:v>
                </c:pt>
                <c:pt idx="4">
                  <c:v>West LB</c:v>
                </c:pt>
                <c:pt idx="5">
                  <c:v>Helaba</c:v>
                </c:pt>
                <c:pt idx="6">
                  <c:v>Nord LB</c:v>
                </c:pt>
                <c:pt idx="7">
                  <c:v>LBB</c:v>
                </c:pt>
                <c:pt idx="8">
                  <c:v>Durchschnitt privat</c:v>
                </c:pt>
              </c:strCache>
            </c:strRef>
          </c:cat>
          <c:val>
            <c:numRef>
              <c:f>Grafik_kompetenz!$D$7:$D$15</c:f>
              <c:numCache>
                <c:formatCode>General</c:formatCode>
                <c:ptCount val="9"/>
                <c:pt idx="0">
                  <c:v>0.5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0.18</c:v>
                </c:pt>
                <c:pt idx="5">
                  <c:v>0.03</c:v>
                </c:pt>
                <c:pt idx="6">
                  <c:v>0.36</c:v>
                </c:pt>
                <c:pt idx="7">
                  <c:v>0.33</c:v>
                </c:pt>
                <c:pt idx="8">
                  <c:v>0.70599999999999996</c:v>
                </c:pt>
              </c:numCache>
            </c:numRef>
          </c:val>
        </c:ser>
        <c:shape val="cylinder"/>
        <c:axId val="73484928"/>
        <c:axId val="73503104"/>
        <c:axId val="0"/>
      </c:bar3DChart>
      <c:catAx>
        <c:axId val="73484928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3503104"/>
        <c:crosses val="autoZero"/>
        <c:auto val="1"/>
        <c:lblAlgn val="ctr"/>
        <c:lblOffset val="100"/>
      </c:catAx>
      <c:valAx>
        <c:axId val="7350310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3484928"/>
        <c:crosses val="autoZero"/>
        <c:crossBetween val="between"/>
      </c:valAx>
    </c:plotArea>
    <c:legend>
      <c:legendPos val="r"/>
      <c:txPr>
        <a:bodyPr/>
        <a:lstStyle/>
        <a:p>
          <a:pPr>
            <a:defRPr lang="en-US"/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Grafik_kompetenz!$C$17</c:f>
              <c:strCache>
                <c:ptCount val="1"/>
                <c:pt idx="0">
                  <c:v>ait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cat>
            <c:strRef>
              <c:f>Grafik_kompetenz!$A$18:$A$26</c:f>
              <c:strCache>
                <c:ptCount val="9"/>
                <c:pt idx="0">
                  <c:v>HSH</c:v>
                </c:pt>
                <c:pt idx="1">
                  <c:v>Bayern LB</c:v>
                </c:pt>
                <c:pt idx="2">
                  <c:v>Sachsen LB</c:v>
                </c:pt>
                <c:pt idx="3">
                  <c:v>LBBW</c:v>
                </c:pt>
                <c:pt idx="4">
                  <c:v>West LB</c:v>
                </c:pt>
                <c:pt idx="5">
                  <c:v>Helaba</c:v>
                </c:pt>
                <c:pt idx="6">
                  <c:v>LBB</c:v>
                </c:pt>
                <c:pt idx="7">
                  <c:v>Nord LB</c:v>
                </c:pt>
                <c:pt idx="8">
                  <c:v>Durchschnitt privat</c:v>
                </c:pt>
              </c:strCache>
            </c:strRef>
          </c:cat>
          <c:val>
            <c:numRef>
              <c:f>Grafik_kompetenz!$C$18:$C$26</c:f>
              <c:numCache>
                <c:formatCode>General</c:formatCode>
                <c:ptCount val="9"/>
                <c:pt idx="0">
                  <c:v>0.96</c:v>
                </c:pt>
                <c:pt idx="1">
                  <c:v>0.26</c:v>
                </c:pt>
                <c:pt idx="2">
                  <c:v>0.19</c:v>
                </c:pt>
                <c:pt idx="3">
                  <c:v>0.38</c:v>
                </c:pt>
                <c:pt idx="4">
                  <c:v>0.83</c:v>
                </c:pt>
                <c:pt idx="5">
                  <c:v>0.36</c:v>
                </c:pt>
                <c:pt idx="6">
                  <c:v>0.73</c:v>
                </c:pt>
                <c:pt idx="7">
                  <c:v>0.77</c:v>
                </c:pt>
                <c:pt idx="8">
                  <c:v>1.1599999999999999</c:v>
                </c:pt>
              </c:numCache>
            </c:numRef>
          </c:val>
        </c:ser>
        <c:ser>
          <c:idx val="1"/>
          <c:order val="1"/>
          <c:tx>
            <c:strRef>
              <c:f>Grafik_kompetenz!$D$17</c:f>
              <c:strCache>
                <c:ptCount val="1"/>
                <c:pt idx="0">
                  <c:v>aif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cat>
            <c:strRef>
              <c:f>Grafik_kompetenz!$A$18:$A$26</c:f>
              <c:strCache>
                <c:ptCount val="9"/>
                <c:pt idx="0">
                  <c:v>HSH</c:v>
                </c:pt>
                <c:pt idx="1">
                  <c:v>Bayern LB</c:v>
                </c:pt>
                <c:pt idx="2">
                  <c:v>Sachsen LB</c:v>
                </c:pt>
                <c:pt idx="3">
                  <c:v>LBBW</c:v>
                </c:pt>
                <c:pt idx="4">
                  <c:v>West LB</c:v>
                </c:pt>
                <c:pt idx="5">
                  <c:v>Helaba</c:v>
                </c:pt>
                <c:pt idx="6">
                  <c:v>LBB</c:v>
                </c:pt>
                <c:pt idx="7">
                  <c:v>Nord LB</c:v>
                </c:pt>
                <c:pt idx="8">
                  <c:v>Durchschnitt privat</c:v>
                </c:pt>
              </c:strCache>
            </c:strRef>
          </c:cat>
          <c:val>
            <c:numRef>
              <c:f>Grafik_kompetenz!$D$18:$D$26</c:f>
              <c:numCache>
                <c:formatCode>General</c:formatCode>
                <c:ptCount val="9"/>
                <c:pt idx="0">
                  <c:v>0.5</c:v>
                </c:pt>
                <c:pt idx="1">
                  <c:v>0</c:v>
                </c:pt>
                <c:pt idx="2">
                  <c:v>0</c:v>
                </c:pt>
                <c:pt idx="3">
                  <c:v>0.08</c:v>
                </c:pt>
                <c:pt idx="4">
                  <c:v>0.18</c:v>
                </c:pt>
                <c:pt idx="5">
                  <c:v>0.03</c:v>
                </c:pt>
                <c:pt idx="6">
                  <c:v>0.33</c:v>
                </c:pt>
                <c:pt idx="7">
                  <c:v>0.36</c:v>
                </c:pt>
                <c:pt idx="8">
                  <c:v>0.70599999999999996</c:v>
                </c:pt>
              </c:numCache>
            </c:numRef>
          </c:val>
        </c:ser>
        <c:axId val="73533312"/>
        <c:axId val="73534848"/>
      </c:barChart>
      <c:catAx>
        <c:axId val="73533312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3534848"/>
        <c:crosses val="autoZero"/>
        <c:auto val="1"/>
        <c:lblAlgn val="ctr"/>
        <c:lblOffset val="100"/>
      </c:catAx>
      <c:valAx>
        <c:axId val="73534848"/>
        <c:scaling>
          <c:orientation val="minMax"/>
          <c:max val="1.2"/>
        </c:scaling>
        <c:axPos val="l"/>
        <c:majorGridlines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3533312"/>
        <c:crosses val="autoZero"/>
        <c:crossBetween val="between"/>
      </c:valAx>
      <c:spPr>
        <a:noFill/>
      </c:spPr>
    </c:plotArea>
    <c:legend>
      <c:legendPos val="r"/>
      <c:txPr>
        <a:bodyPr/>
        <a:lstStyle/>
        <a:p>
          <a:pPr>
            <a:defRPr lang="en-US">
              <a:latin typeface="Times New Roman" pitchFamily="18" charset="0"/>
              <a:cs typeface="Times New Roman" pitchFamily="18" charset="0"/>
            </a:defRPr>
          </a:pPr>
          <a:endParaRPr lang="de-DE"/>
        </a:p>
      </c:txPr>
    </c:legend>
    <c:plotVisOnly val="1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"/>
  <c:chart>
    <c:title>
      <c:tx>
        <c:rich>
          <a:bodyPr/>
          <a:lstStyle/>
          <a:p>
            <a:pPr>
              <a:defRPr lang="en-US"/>
            </a:pPr>
            <a:r>
              <a:rPr lang="de-DE" sz="1200" b="0">
                <a:latin typeface="Times New Roman" pitchFamily="18" charset="0"/>
                <a:cs typeface="Times New Roman" pitchFamily="18" charset="0"/>
              </a:rPr>
              <a:t>Ergebnis/Bilanzsumme</a:t>
            </a:r>
          </a:p>
        </c:rich>
      </c:tx>
      <c:layout/>
    </c:title>
    <c:view3D>
      <c:rAngAx val="1"/>
    </c:view3D>
    <c:plotArea>
      <c:layout/>
      <c:bar3DChart>
        <c:barDir val="bar"/>
        <c:grouping val="clustered"/>
        <c:ser>
          <c:idx val="0"/>
          <c:order val="0"/>
          <c:tx>
            <c:strRef>
              <c:f>Grafik_AV!$A$13</c:f>
              <c:strCache>
                <c:ptCount val="1"/>
                <c:pt idx="0">
                  <c:v>Ergebnis/Bilanzsumme (2)</c:v>
                </c:pt>
              </c:strCache>
            </c:strRef>
          </c:tx>
          <c:spPr>
            <a:solidFill>
              <a:prstClr val="white">
                <a:lumMod val="65000"/>
              </a:prstClr>
            </a:solidFill>
          </c:spPr>
          <c:cat>
            <c:strRef>
              <c:f>Grafik_AV!$B$12:$K$12</c:f>
              <c:strCache>
                <c:ptCount val="10"/>
                <c:pt idx="0">
                  <c:v>HSH</c:v>
                </c:pt>
                <c:pt idx="1">
                  <c:v>Bayern LB</c:v>
                </c:pt>
                <c:pt idx="2">
                  <c:v>Sachsen LB</c:v>
                </c:pt>
                <c:pt idx="3">
                  <c:v>LBBW</c:v>
                </c:pt>
                <c:pt idx="4">
                  <c:v>West LB</c:v>
                </c:pt>
                <c:pt idx="5">
                  <c:v>Saar LB</c:v>
                </c:pt>
                <c:pt idx="6">
                  <c:v>Helaba</c:v>
                </c:pt>
                <c:pt idx="7">
                  <c:v>LBB</c:v>
                </c:pt>
                <c:pt idx="8">
                  <c:v>Nord LB</c:v>
                </c:pt>
                <c:pt idx="9">
                  <c:v>Bremer LB</c:v>
                </c:pt>
              </c:strCache>
            </c:strRef>
          </c:cat>
          <c:val>
            <c:numRef>
              <c:f>Grafik_AV!$B$13:$K$13</c:f>
              <c:numCache>
                <c:formatCode>0.000</c:formatCode>
                <c:ptCount val="10"/>
                <c:pt idx="0">
                  <c:v>-1.3406909999999999E-2</c:v>
                </c:pt>
                <c:pt idx="1">
                  <c:v>-1.225042E-2</c:v>
                </c:pt>
                <c:pt idx="2">
                  <c:v>-1.033221E-2</c:v>
                </c:pt>
                <c:pt idx="3">
                  <c:v>-5.7356500000000001E-3</c:v>
                </c:pt>
                <c:pt idx="4">
                  <c:v>-5.2122499999999999E-3</c:v>
                </c:pt>
                <c:pt idx="5">
                  <c:v>-4.3600000000000002E-3</c:v>
                </c:pt>
                <c:pt idx="6">
                  <c:v>-2.8710999999999998E-4</c:v>
                </c:pt>
                <c:pt idx="7">
                  <c:v>6.0999999999999999E-5</c:v>
                </c:pt>
                <c:pt idx="8">
                  <c:v>9.5320000000000002E-5</c:v>
                </c:pt>
                <c:pt idx="9">
                  <c:v>1.01458E-3</c:v>
                </c:pt>
              </c:numCache>
            </c:numRef>
          </c:val>
        </c:ser>
        <c:shape val="box"/>
        <c:axId val="72752128"/>
        <c:axId val="72766208"/>
        <c:axId val="0"/>
      </c:bar3DChart>
      <c:catAx>
        <c:axId val="72752128"/>
        <c:scaling>
          <c:orientation val="minMax"/>
        </c:scaling>
        <c:axPos val="l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2766208"/>
        <c:crosses val="autoZero"/>
        <c:auto val="1"/>
        <c:lblAlgn val="ctr"/>
        <c:lblOffset val="100"/>
      </c:catAx>
      <c:valAx>
        <c:axId val="72766208"/>
        <c:scaling>
          <c:orientation val="minMax"/>
        </c:scaling>
        <c:axPos val="b"/>
        <c:majorGridlines/>
        <c:numFmt formatCode="0.00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2752128"/>
        <c:crosses val="autoZero"/>
        <c:crossBetween val="between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autoTitleDeleted val="1"/>
    <c:plotArea>
      <c:layout/>
      <c:barChart>
        <c:barDir val="col"/>
        <c:grouping val="percentStacked"/>
        <c:ser>
          <c:idx val="0"/>
          <c:order val="0"/>
          <c:tx>
            <c:strRef>
              <c:f>Grafik_IV_Konzentration!$G$33</c:f>
              <c:strCache>
                <c:ptCount val="1"/>
                <c:pt idx="0">
                  <c:v>Verlust relativ zur Bilanzsumme&gt;Durchschnitt</c:v>
                </c:pt>
              </c:strCache>
            </c:strRef>
          </c:tx>
          <c:cat>
            <c:strRef>
              <c:f>Grafik_IV_Konzentration!$H$32:$I$32</c:f>
              <c:strCache>
                <c:ptCount val="2"/>
                <c:pt idx="0">
                  <c:v>größter Eigentümer&gt; 60%</c:v>
                </c:pt>
                <c:pt idx="1">
                  <c:v>größter Eigentümer&lt;= 60%</c:v>
                </c:pt>
              </c:strCache>
            </c:strRef>
          </c:cat>
          <c:val>
            <c:numRef>
              <c:f>Grafik_IV_Konzentration!$H$33:$I$33</c:f>
              <c:numCache>
                <c:formatCode>General</c:formatCode>
                <c:ptCount val="2"/>
                <c:pt idx="0">
                  <c:v>20</c:v>
                </c:pt>
                <c:pt idx="1">
                  <c:v>80</c:v>
                </c:pt>
              </c:numCache>
            </c:numRef>
          </c:val>
        </c:ser>
        <c:ser>
          <c:idx val="1"/>
          <c:order val="1"/>
          <c:tx>
            <c:strRef>
              <c:f>Grafik_IV_Konzentration!$G$34</c:f>
              <c:strCache>
                <c:ptCount val="1"/>
                <c:pt idx="0">
                  <c:v>Verlust relativ zur Bilanzsumme&lt;Durchschnitt</c:v>
                </c:pt>
              </c:strCache>
            </c:strRef>
          </c:tx>
          <c:cat>
            <c:strRef>
              <c:f>Grafik_IV_Konzentration!$H$32:$I$32</c:f>
              <c:strCache>
                <c:ptCount val="2"/>
                <c:pt idx="0">
                  <c:v>größter Eigentümer&gt; 60%</c:v>
                </c:pt>
                <c:pt idx="1">
                  <c:v>größter Eigentümer&lt;= 60%</c:v>
                </c:pt>
              </c:strCache>
            </c:strRef>
          </c:cat>
          <c:val>
            <c:numRef>
              <c:f>Grafik_IV_Konzentration!$H$34:$I$34</c:f>
              <c:numCache>
                <c:formatCode>General</c:formatCode>
                <c:ptCount val="2"/>
                <c:pt idx="0">
                  <c:v>80</c:v>
                </c:pt>
                <c:pt idx="1">
                  <c:v>20</c:v>
                </c:pt>
              </c:numCache>
            </c:numRef>
          </c:val>
        </c:ser>
        <c:overlap val="100"/>
        <c:axId val="72833280"/>
        <c:axId val="72847360"/>
      </c:barChart>
      <c:catAx>
        <c:axId val="72833280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>
                <a:latin typeface="Garamond" pitchFamily="18" charset="0"/>
              </a:defRPr>
            </a:pPr>
            <a:endParaRPr lang="de-DE"/>
          </a:p>
        </c:txPr>
        <c:crossAx val="72847360"/>
        <c:crosses val="autoZero"/>
        <c:auto val="1"/>
        <c:lblAlgn val="ctr"/>
        <c:lblOffset val="100"/>
      </c:catAx>
      <c:valAx>
        <c:axId val="72847360"/>
        <c:scaling>
          <c:orientation val="minMax"/>
        </c:scaling>
        <c:axPos val="l"/>
        <c:majorGridlines/>
        <c:numFmt formatCode="0%" sourceLinked="1"/>
        <c:tickLblPos val="nextTo"/>
        <c:txPr>
          <a:bodyPr/>
          <a:lstStyle/>
          <a:p>
            <a:pPr>
              <a:defRPr lang="en-US">
                <a:latin typeface="Garamond" pitchFamily="18" charset="0"/>
              </a:defRPr>
            </a:pPr>
            <a:endParaRPr lang="de-DE"/>
          </a:p>
        </c:txPr>
        <c:crossAx val="72833280"/>
        <c:crosses val="autoZero"/>
        <c:crossBetween val="between"/>
      </c:valAx>
    </c:plotArea>
    <c:legend>
      <c:legendPos val="r"/>
      <c:txPr>
        <a:bodyPr/>
        <a:lstStyle/>
        <a:p>
          <a:pPr>
            <a:defRPr lang="en-US">
              <a:latin typeface="Garamond" pitchFamily="18" charset="0"/>
            </a:defRPr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lang="en-US"/>
            </a:pPr>
            <a:r>
              <a:rPr lang="de-DE">
                <a:latin typeface="Garamond" pitchFamily="18" charset="0"/>
              </a:rPr>
              <a:t>Ergebnis/EK-Eignerkonzentration</a:t>
            </a:r>
          </a:p>
        </c:rich>
      </c:tx>
    </c:title>
    <c:plotArea>
      <c:layout/>
      <c:barChart>
        <c:barDir val="col"/>
        <c:grouping val="percentStacked"/>
        <c:ser>
          <c:idx val="0"/>
          <c:order val="0"/>
          <c:tx>
            <c:strRef>
              <c:f>Grafik_IV_Konzentration!$B$33</c:f>
              <c:strCache>
                <c:ptCount val="1"/>
                <c:pt idx="0">
                  <c:v>Verlust relativ zum EK&gt;LB Durchschnitt</c:v>
                </c:pt>
              </c:strCache>
            </c:strRef>
          </c:tx>
          <c:cat>
            <c:strRef>
              <c:f>Grafik_IV_Konzentration!$C$32:$D$32</c:f>
              <c:strCache>
                <c:ptCount val="2"/>
                <c:pt idx="0">
                  <c:v>größter Eigner&gt;60%</c:v>
                </c:pt>
                <c:pt idx="1">
                  <c:v>größter Eigner bis einschl.60%</c:v>
                </c:pt>
              </c:strCache>
            </c:strRef>
          </c:cat>
          <c:val>
            <c:numRef>
              <c:f>Grafik_IV_Konzentration!$C$33:$D$33</c:f>
              <c:numCache>
                <c:formatCode>General</c:formatCode>
                <c:ptCount val="2"/>
                <c:pt idx="0">
                  <c:v>20</c:v>
                </c:pt>
                <c:pt idx="1">
                  <c:v>80</c:v>
                </c:pt>
              </c:numCache>
            </c:numRef>
          </c:val>
        </c:ser>
        <c:ser>
          <c:idx val="1"/>
          <c:order val="1"/>
          <c:tx>
            <c:strRef>
              <c:f>Grafik_IV_Konzentration!$B$34</c:f>
              <c:strCache>
                <c:ptCount val="1"/>
                <c:pt idx="0">
                  <c:v>Verlust relativ zum EK&lt;LB Durchschnitt</c:v>
                </c:pt>
              </c:strCache>
            </c:strRef>
          </c:tx>
          <c:dLbls>
            <c:dLbl>
              <c:idx val="0"/>
              <c:layout>
                <c:manualLayout>
                  <c:x val="-2.7779965004374684E-3"/>
                  <c:y val="-0.10486891385767791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Garamond" pitchFamily="18" charset="0"/>
                      </a:rPr>
                      <a:t>Bremer</a:t>
                    </a:r>
                    <a:r>
                      <a:rPr lang="en-US" baseline="0">
                        <a:latin typeface="Garamond" pitchFamily="18" charset="0"/>
                      </a:rPr>
                      <a:t> LB</a:t>
                    </a:r>
                  </a:p>
                  <a:p>
                    <a:r>
                      <a:rPr lang="en-US" baseline="0">
                        <a:latin typeface="Garamond" pitchFamily="18" charset="0"/>
                      </a:rPr>
                      <a:t>Helaba</a:t>
                    </a:r>
                  </a:p>
                  <a:p>
                    <a:r>
                      <a:rPr lang="en-US" baseline="0">
                        <a:latin typeface="Garamond" pitchFamily="18" charset="0"/>
                      </a:rPr>
                      <a:t>LBB</a:t>
                    </a:r>
                  </a:p>
                  <a:p>
                    <a:r>
                      <a:rPr lang="en-US" baseline="0">
                        <a:latin typeface="Garamond" pitchFamily="18" charset="0"/>
                      </a:rPr>
                      <a:t>Saar LB</a:t>
                    </a:r>
                    <a:endParaRPr lang="en-US">
                      <a:latin typeface="Garamond" pitchFamily="18" charset="0"/>
                    </a:endParaRPr>
                  </a:p>
                </c:rich>
              </c:tx>
              <c:showVal val="1"/>
            </c:dLbl>
            <c:dLbl>
              <c:idx val="1"/>
              <c:layout>
                <c:manualLayout>
                  <c:x val="2.7777777777778017E-3"/>
                  <c:y val="2.6217228464419658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latin typeface="Garamond" pitchFamily="18" charset="0"/>
                      </a:rPr>
                      <a:t>Nord LB 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lang="en-US"/>
                </a:pPr>
                <a:endParaRPr lang="de-DE"/>
              </a:p>
            </c:txPr>
            <c:showVal val="1"/>
          </c:dLbls>
          <c:cat>
            <c:strRef>
              <c:f>Grafik_IV_Konzentration!$C$32:$D$32</c:f>
              <c:strCache>
                <c:ptCount val="2"/>
                <c:pt idx="0">
                  <c:v>größter Eigner&gt;60%</c:v>
                </c:pt>
                <c:pt idx="1">
                  <c:v>größter Eigner bis einschl.60%</c:v>
                </c:pt>
              </c:strCache>
            </c:strRef>
          </c:cat>
          <c:val>
            <c:numRef>
              <c:f>Grafik_IV_Konzentration!$C$34:$D$34</c:f>
              <c:numCache>
                <c:formatCode>General</c:formatCode>
                <c:ptCount val="2"/>
                <c:pt idx="0">
                  <c:v>80</c:v>
                </c:pt>
                <c:pt idx="1">
                  <c:v>20</c:v>
                </c:pt>
              </c:numCache>
            </c:numRef>
          </c:val>
        </c:ser>
        <c:overlap val="100"/>
        <c:axId val="72946816"/>
        <c:axId val="72948352"/>
      </c:barChart>
      <c:catAx>
        <c:axId val="72946816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>
                <a:latin typeface="Garamond" pitchFamily="18" charset="0"/>
              </a:defRPr>
            </a:pPr>
            <a:endParaRPr lang="de-DE"/>
          </a:p>
        </c:txPr>
        <c:crossAx val="72948352"/>
        <c:crosses val="autoZero"/>
        <c:auto val="1"/>
        <c:lblAlgn val="ctr"/>
        <c:lblOffset val="100"/>
      </c:catAx>
      <c:valAx>
        <c:axId val="72948352"/>
        <c:scaling>
          <c:orientation val="minMax"/>
        </c:scaling>
        <c:axPos val="l"/>
        <c:majorGridlines/>
        <c:numFmt formatCode="0%" sourceLinked="1"/>
        <c:tickLblPos val="nextTo"/>
        <c:txPr>
          <a:bodyPr/>
          <a:lstStyle/>
          <a:p>
            <a:pPr>
              <a:defRPr lang="en-US">
                <a:latin typeface="Garamond" pitchFamily="18" charset="0"/>
              </a:defRPr>
            </a:pPr>
            <a:endParaRPr lang="de-DE"/>
          </a:p>
        </c:txPr>
        <c:crossAx val="72946816"/>
        <c:crosses val="autoZero"/>
        <c:crossBetween val="between"/>
      </c:valAx>
    </c:plotArea>
    <c:legend>
      <c:legendPos val="r"/>
      <c:txPr>
        <a:bodyPr/>
        <a:lstStyle/>
        <a:p>
          <a:pPr>
            <a:defRPr lang="en-US">
              <a:latin typeface="Garamond" pitchFamily="18" charset="0"/>
            </a:defRPr>
          </a:pPr>
          <a:endParaRPr lang="de-DE"/>
        </a:p>
      </c:txPr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clustered"/>
        <c:ser>
          <c:idx val="0"/>
          <c:order val="0"/>
          <c:tx>
            <c:strRef>
              <c:f>Grafik_IV_Konzentration!$B$61</c:f>
              <c:strCache>
                <c:ptCount val="1"/>
                <c:pt idx="0">
                  <c:v>Ergebnis/Bilanzsumme (2)</c:v>
                </c:pt>
              </c:strCache>
            </c:strRef>
          </c:tx>
          <c:cat>
            <c:strRef>
              <c:f>Grafik_IV_Konzentration!$C$58:$L$58</c:f>
              <c:strCache>
                <c:ptCount val="10"/>
                <c:pt idx="0">
                  <c:v>HSH</c:v>
                </c:pt>
                <c:pt idx="1">
                  <c:v>Bayern LB</c:v>
                </c:pt>
                <c:pt idx="2">
                  <c:v>Sachsen LB</c:v>
                </c:pt>
                <c:pt idx="3">
                  <c:v>LBBW</c:v>
                </c:pt>
                <c:pt idx="4">
                  <c:v>West LB</c:v>
                </c:pt>
                <c:pt idx="5">
                  <c:v>Saar LB</c:v>
                </c:pt>
                <c:pt idx="6">
                  <c:v>Helaba</c:v>
                </c:pt>
                <c:pt idx="7">
                  <c:v>LBB</c:v>
                </c:pt>
                <c:pt idx="8">
                  <c:v>Nord LB</c:v>
                </c:pt>
                <c:pt idx="9">
                  <c:v>Bremer LB</c:v>
                </c:pt>
              </c:strCache>
            </c:strRef>
          </c:cat>
          <c:val>
            <c:numRef>
              <c:f>Grafik_IV_Konzentration!$C$61:$L$61</c:f>
              <c:numCache>
                <c:formatCode>0.000</c:formatCode>
                <c:ptCount val="10"/>
                <c:pt idx="0">
                  <c:v>-1.3406909999999999E-2</c:v>
                </c:pt>
                <c:pt idx="1">
                  <c:v>-1.225042E-2</c:v>
                </c:pt>
                <c:pt idx="2">
                  <c:v>-1.033221E-2</c:v>
                </c:pt>
                <c:pt idx="3">
                  <c:v>-5.7356500000000001E-3</c:v>
                </c:pt>
                <c:pt idx="4">
                  <c:v>-5.2122499999999999E-3</c:v>
                </c:pt>
                <c:pt idx="5">
                  <c:v>-4.3600000000000002E-3</c:v>
                </c:pt>
                <c:pt idx="6">
                  <c:v>-2.8710999999999998E-4</c:v>
                </c:pt>
                <c:pt idx="7">
                  <c:v>6.0999999999999999E-5</c:v>
                </c:pt>
                <c:pt idx="8">
                  <c:v>9.5320000000000002E-5</c:v>
                </c:pt>
                <c:pt idx="9">
                  <c:v>1.01458E-3</c:v>
                </c:pt>
              </c:numCache>
            </c:numRef>
          </c:val>
        </c:ser>
        <c:axId val="72903680"/>
        <c:axId val="72905472"/>
      </c:barChart>
      <c:lineChart>
        <c:grouping val="stacked"/>
        <c:ser>
          <c:idx val="1"/>
          <c:order val="1"/>
          <c:tx>
            <c:strRef>
              <c:f>Grafik_IV_Konzentration!$B$62</c:f>
              <c:strCache>
                <c:ptCount val="1"/>
                <c:pt idx="0">
                  <c:v>Herfiendahl alle</c:v>
                </c:pt>
              </c:strCache>
            </c:strRef>
          </c:tx>
          <c:val>
            <c:numRef>
              <c:f>Grafik_IV_Konzentration!$C$62:$L$62</c:f>
              <c:numCache>
                <c:formatCode>#,##0</c:formatCode>
                <c:ptCount val="10"/>
                <c:pt idx="0">
                  <c:v>2684.0406000000003</c:v>
                </c:pt>
                <c:pt idx="1">
                  <c:v>5000</c:v>
                </c:pt>
                <c:pt idx="2">
                  <c:v>5335.9232000000002</c:v>
                </c:pt>
                <c:pt idx="3">
                  <c:v>3293.8050299999995</c:v>
                </c:pt>
                <c:pt idx="4">
                  <c:v>3652.1150000000002</c:v>
                </c:pt>
                <c:pt idx="5">
                  <c:v>5962.0199999999995</c:v>
                </c:pt>
                <c:pt idx="6">
                  <c:v>7350</c:v>
                </c:pt>
                <c:pt idx="7">
                  <c:v>10000</c:v>
                </c:pt>
                <c:pt idx="8">
                  <c:v>3281.8018999999999</c:v>
                </c:pt>
                <c:pt idx="9">
                  <c:v>8612.5</c:v>
                </c:pt>
              </c:numCache>
            </c:numRef>
          </c:val>
        </c:ser>
        <c:marker val="1"/>
        <c:axId val="72912896"/>
        <c:axId val="72907008"/>
      </c:lineChart>
      <c:catAx>
        <c:axId val="72903680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2905472"/>
        <c:crosses val="autoZero"/>
        <c:auto val="1"/>
        <c:lblAlgn val="ctr"/>
        <c:lblOffset val="100"/>
      </c:catAx>
      <c:valAx>
        <c:axId val="72905472"/>
        <c:scaling>
          <c:orientation val="minMax"/>
        </c:scaling>
        <c:axPos val="l"/>
        <c:majorGridlines/>
        <c:numFmt formatCode="0.00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2903680"/>
        <c:crosses val="autoZero"/>
        <c:crossBetween val="between"/>
      </c:valAx>
      <c:valAx>
        <c:axId val="72907008"/>
        <c:scaling>
          <c:orientation val="minMax"/>
        </c:scaling>
        <c:axPos val="r"/>
        <c:numFmt formatCode="#,##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2912896"/>
        <c:crosses val="max"/>
        <c:crossBetween val="between"/>
      </c:valAx>
      <c:catAx>
        <c:axId val="72912896"/>
        <c:scaling>
          <c:orientation val="minMax"/>
        </c:scaling>
        <c:delete val="1"/>
        <c:axPos val="b"/>
        <c:tickLblPos val="none"/>
        <c:crossAx val="72907008"/>
        <c:crosses val="autoZero"/>
        <c:auto val="1"/>
        <c:lblAlgn val="ctr"/>
        <c:lblOffset val="100"/>
      </c:catAx>
    </c:plotArea>
    <c:legend>
      <c:legendPos val="r"/>
      <c:txPr>
        <a:bodyPr/>
        <a:lstStyle/>
        <a:p>
          <a:pPr>
            <a:defRPr lang="en-US"/>
          </a:pPr>
          <a:endParaRPr lang="de-DE"/>
        </a:p>
      </c:txPr>
    </c:legend>
    <c:plotVisOnly val="1"/>
    <c:dispBlanksAs val="zero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plotArea>
      <c:layout/>
      <c:barChart>
        <c:barDir val="col"/>
        <c:grouping val="clustered"/>
        <c:ser>
          <c:idx val="0"/>
          <c:order val="0"/>
          <c:tx>
            <c:strRef>
              <c:f>Grafik_IV_Konzentration!$B$61</c:f>
              <c:strCache>
                <c:ptCount val="1"/>
                <c:pt idx="0">
                  <c:v>Ergebnis/Bilanzsumme (2)</c:v>
                </c:pt>
              </c:strCache>
            </c:strRef>
          </c:tx>
          <c:cat>
            <c:strRef>
              <c:f>Grafik_IV_Konzentration!$C$58:$L$58</c:f>
              <c:strCache>
                <c:ptCount val="10"/>
                <c:pt idx="0">
                  <c:v>HSH</c:v>
                </c:pt>
                <c:pt idx="1">
                  <c:v>Bayern LB</c:v>
                </c:pt>
                <c:pt idx="2">
                  <c:v>Sachsen LB</c:v>
                </c:pt>
                <c:pt idx="3">
                  <c:v>LBBW</c:v>
                </c:pt>
                <c:pt idx="4">
                  <c:v>West LB</c:v>
                </c:pt>
                <c:pt idx="5">
                  <c:v>Saar LB</c:v>
                </c:pt>
                <c:pt idx="6">
                  <c:v>Helaba</c:v>
                </c:pt>
                <c:pt idx="7">
                  <c:v>LBB</c:v>
                </c:pt>
                <c:pt idx="8">
                  <c:v>Nord LB</c:v>
                </c:pt>
                <c:pt idx="9">
                  <c:v>Bremer LB</c:v>
                </c:pt>
              </c:strCache>
            </c:strRef>
          </c:cat>
          <c:val>
            <c:numRef>
              <c:f>Grafik_IV_Konzentration!$C$61:$L$61</c:f>
              <c:numCache>
                <c:formatCode>0.000</c:formatCode>
                <c:ptCount val="10"/>
                <c:pt idx="0">
                  <c:v>-1.3406909999999999E-2</c:v>
                </c:pt>
                <c:pt idx="1">
                  <c:v>-1.225042E-2</c:v>
                </c:pt>
                <c:pt idx="2">
                  <c:v>-1.033221E-2</c:v>
                </c:pt>
                <c:pt idx="3">
                  <c:v>-5.7356500000000001E-3</c:v>
                </c:pt>
                <c:pt idx="4">
                  <c:v>-5.2122499999999999E-3</c:v>
                </c:pt>
                <c:pt idx="5">
                  <c:v>-4.3600000000000002E-3</c:v>
                </c:pt>
                <c:pt idx="6">
                  <c:v>-2.8710999999999998E-4</c:v>
                </c:pt>
                <c:pt idx="7">
                  <c:v>6.0999999999999999E-5</c:v>
                </c:pt>
                <c:pt idx="8">
                  <c:v>9.5320000000000002E-5</c:v>
                </c:pt>
                <c:pt idx="9">
                  <c:v>1.01458E-3</c:v>
                </c:pt>
              </c:numCache>
            </c:numRef>
          </c:val>
        </c:ser>
        <c:axId val="72938624"/>
        <c:axId val="72940160"/>
      </c:barChart>
      <c:lineChart>
        <c:grouping val="standard"/>
        <c:ser>
          <c:idx val="2"/>
          <c:order val="1"/>
          <c:tx>
            <c:strRef>
              <c:f>Grafik_IV_Konzentration!$B$63</c:f>
              <c:strCache>
                <c:ptCount val="1"/>
                <c:pt idx="0">
                  <c:v>Herfiendahl Ebenen</c:v>
                </c:pt>
              </c:strCache>
            </c:strRef>
          </c:tx>
          <c:val>
            <c:numRef>
              <c:f>Grafik_IV_Konzentration!$C$63:$L$63</c:f>
              <c:numCache>
                <c:formatCode>#,##0</c:formatCode>
                <c:ptCount val="10"/>
                <c:pt idx="0">
                  <c:v>4096.4102000000003</c:v>
                </c:pt>
                <c:pt idx="1">
                  <c:v>5000</c:v>
                </c:pt>
                <c:pt idx="2">
                  <c:v>5335.9232000000002</c:v>
                </c:pt>
                <c:pt idx="3">
                  <c:v>3629.54828</c:v>
                </c:pt>
                <c:pt idx="4">
                  <c:v>4932.54</c:v>
                </c:pt>
                <c:pt idx="5">
                  <c:v>5962.0199999999995</c:v>
                </c:pt>
                <c:pt idx="6">
                  <c:v>7450</c:v>
                </c:pt>
                <c:pt idx="7">
                  <c:v>10000</c:v>
                </c:pt>
                <c:pt idx="8">
                  <c:v>5000</c:v>
                </c:pt>
                <c:pt idx="9">
                  <c:v>8612.5</c:v>
                </c:pt>
              </c:numCache>
            </c:numRef>
          </c:val>
        </c:ser>
        <c:marker val="1"/>
        <c:axId val="73021312"/>
        <c:axId val="73019776"/>
      </c:lineChart>
      <c:catAx>
        <c:axId val="72938624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2940160"/>
        <c:crosses val="autoZero"/>
        <c:auto val="1"/>
        <c:lblAlgn val="ctr"/>
        <c:lblOffset val="100"/>
      </c:catAx>
      <c:valAx>
        <c:axId val="72940160"/>
        <c:scaling>
          <c:orientation val="minMax"/>
        </c:scaling>
        <c:axPos val="l"/>
        <c:majorGridlines/>
        <c:numFmt formatCode="0.00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2938624"/>
        <c:crosses val="autoZero"/>
        <c:crossBetween val="between"/>
      </c:valAx>
      <c:valAx>
        <c:axId val="73019776"/>
        <c:scaling>
          <c:orientation val="minMax"/>
        </c:scaling>
        <c:axPos val="r"/>
        <c:numFmt formatCode="#,##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3021312"/>
        <c:crosses val="max"/>
        <c:crossBetween val="between"/>
      </c:valAx>
      <c:catAx>
        <c:axId val="73021312"/>
        <c:scaling>
          <c:orientation val="minMax"/>
        </c:scaling>
        <c:delete val="1"/>
        <c:axPos val="b"/>
        <c:tickLblPos val="none"/>
        <c:crossAx val="73019776"/>
        <c:crosses val="autoZero"/>
        <c:auto val="1"/>
        <c:lblAlgn val="ctr"/>
        <c:lblOffset val="100"/>
      </c:catAx>
    </c:plotArea>
    <c:legend>
      <c:legendPos val="r"/>
      <c:txPr>
        <a:bodyPr/>
        <a:lstStyle/>
        <a:p>
          <a:pPr>
            <a:defRPr lang="en-US"/>
          </a:pPr>
          <a:endParaRPr lang="de-DE"/>
        </a:p>
      </c:txPr>
    </c:legend>
    <c:plotVisOnly val="1"/>
    <c:dispBlanksAs val="gap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lang="en-US"/>
            </a:pPr>
            <a:r>
              <a:rPr lang="de-DE" sz="1200"/>
              <a:t>Eignerkonzentration und Verluste relativ zur Bilanzsumme</a:t>
            </a:r>
          </a:p>
        </c:rich>
      </c:tx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HSH</a:t>
                    </a:r>
                  </a:p>
                </c:rich>
              </c:tx>
              <c:showVal val="1"/>
            </c:dLbl>
            <c:dLbl>
              <c:idx val="1"/>
              <c:layout>
                <c:manualLayout>
                  <c:x val="-8.3333333333333343E-2"/>
                  <c:y val="-6.944444444444450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Bayern LB</a:t>
                    </a:r>
                  </a:p>
                </c:rich>
              </c:tx>
              <c:showVal val="1"/>
            </c:dLbl>
            <c:dLbl>
              <c:idx val="2"/>
              <c:layout>
                <c:manualLayout>
                  <c:x val="2.7777777777777957E-3"/>
                  <c:y val="-4.166666666666666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Sachsen LB</a:t>
                    </a:r>
                  </a:p>
                </c:rich>
              </c:tx>
              <c:showVal val="1"/>
            </c:dLbl>
            <c:dLbl>
              <c:idx val="3"/>
              <c:layout>
                <c:manualLayout>
                  <c:x val="-4.4444444444444502E-2"/>
                  <c:y val="6.018518518518514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LBBW</a:t>
                    </a:r>
                  </a:p>
                </c:rich>
              </c:tx>
              <c:showVal val="1"/>
            </c:dLbl>
            <c:dLbl>
              <c:idx val="4"/>
              <c:layout>
                <c:manualLayout>
                  <c:x val="0"/>
                  <c:y val="-1.388888888888893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West</a:t>
                    </a:r>
                    <a:r>
                      <a:rPr lang="en-US" baseline="0"/>
                      <a:t> LB</a:t>
                    </a:r>
                    <a:endParaRPr lang="en-US"/>
                  </a:p>
                </c:rich>
              </c:tx>
              <c:showVal val="1"/>
            </c:dLbl>
            <c:dLbl>
              <c:idx val="5"/>
              <c:layout>
                <c:manualLayout>
                  <c:x val="-3.333333333333334E-2"/>
                  <c:y val="-5.55555555555554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Saar LB</a:t>
                    </a:r>
                  </a:p>
                </c:rich>
              </c:tx>
              <c:showVal val="1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Helaba</a:t>
                    </a:r>
                  </a:p>
                </c:rich>
              </c:tx>
              <c:showVal val="1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LBB</a:t>
                    </a:r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Nord LB</a:t>
                    </a:r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Bremer LB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lang="en-US"/>
                </a:pPr>
                <a:endParaRPr lang="de-DE"/>
              </a:p>
            </c:txPr>
            <c:showVal val="1"/>
          </c:dLbls>
          <c:trendline>
            <c:trendlineType val="linear"/>
          </c:trendline>
          <c:trendline>
            <c:trendlineType val="linear"/>
            <c:dispRSqr val="1"/>
            <c:trendlineLbl>
              <c:layout>
                <c:manualLayout>
                  <c:x val="-0.61751749781277343"/>
                  <c:y val="-0.21466243802857976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en-US"/>
                  </a:pPr>
                  <a:endParaRPr lang="de-DE"/>
                </a:p>
              </c:txPr>
            </c:trendlineLbl>
          </c:trendline>
          <c:xVal>
            <c:numRef>
              <c:f>Grafik_IV_Konzentration!$C$61:$L$61</c:f>
              <c:numCache>
                <c:formatCode>0.000</c:formatCode>
                <c:ptCount val="10"/>
                <c:pt idx="0">
                  <c:v>-1.3406909999999999E-2</c:v>
                </c:pt>
                <c:pt idx="1">
                  <c:v>-1.225042E-2</c:v>
                </c:pt>
                <c:pt idx="2">
                  <c:v>-1.033221E-2</c:v>
                </c:pt>
                <c:pt idx="3">
                  <c:v>-5.7356500000000001E-3</c:v>
                </c:pt>
                <c:pt idx="4">
                  <c:v>-5.2122499999999999E-3</c:v>
                </c:pt>
                <c:pt idx="5">
                  <c:v>-4.3600000000000002E-3</c:v>
                </c:pt>
                <c:pt idx="6">
                  <c:v>-2.8710999999999998E-4</c:v>
                </c:pt>
                <c:pt idx="7">
                  <c:v>6.0999999999999999E-5</c:v>
                </c:pt>
                <c:pt idx="8">
                  <c:v>9.5320000000000002E-5</c:v>
                </c:pt>
                <c:pt idx="9">
                  <c:v>1.01458E-3</c:v>
                </c:pt>
              </c:numCache>
            </c:numRef>
          </c:xVal>
          <c:yVal>
            <c:numRef>
              <c:f>Grafik_IV_Konzentration!$C$62:$L$62</c:f>
              <c:numCache>
                <c:formatCode>#,##0</c:formatCode>
                <c:ptCount val="10"/>
                <c:pt idx="0">
                  <c:v>2684.0406000000003</c:v>
                </c:pt>
                <c:pt idx="1">
                  <c:v>5000</c:v>
                </c:pt>
                <c:pt idx="2">
                  <c:v>5335.9232000000002</c:v>
                </c:pt>
                <c:pt idx="3">
                  <c:v>3293.8050299999995</c:v>
                </c:pt>
                <c:pt idx="4">
                  <c:v>3652.1150000000002</c:v>
                </c:pt>
                <c:pt idx="5">
                  <c:v>5962.0199999999995</c:v>
                </c:pt>
                <c:pt idx="6">
                  <c:v>7350</c:v>
                </c:pt>
                <c:pt idx="7">
                  <c:v>10000</c:v>
                </c:pt>
                <c:pt idx="8">
                  <c:v>3281.8018999999999</c:v>
                </c:pt>
                <c:pt idx="9">
                  <c:v>8612.5</c:v>
                </c:pt>
              </c:numCache>
            </c:numRef>
          </c:yVal>
        </c:ser>
        <c:axId val="73042944"/>
        <c:axId val="73073408"/>
      </c:scatterChart>
      <c:valAx>
        <c:axId val="73042944"/>
        <c:scaling>
          <c:orientation val="minMax"/>
        </c:scaling>
        <c:axPos val="b"/>
        <c:numFmt formatCode="0.00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3073408"/>
        <c:crosses val="autoZero"/>
        <c:crossBetween val="midCat"/>
      </c:valAx>
      <c:valAx>
        <c:axId val="7307340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3042944"/>
        <c:crosses val="autoZero"/>
        <c:crossBetween val="midCat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lang="en-US"/>
            </a:pPr>
            <a:r>
              <a:rPr lang="de-DE" sz="1200"/>
              <a:t>Eignerkonzentration nach Ebenen und Verluste relativ zur Bilanzsumme</a:t>
            </a:r>
          </a:p>
        </c:rich>
      </c:tx>
      <c:layout>
        <c:manualLayout>
          <c:xMode val="edge"/>
          <c:yMode val="edge"/>
          <c:x val="0.23747077069911715"/>
          <c:y val="5.4969557512394764E-3"/>
        </c:manualLayout>
      </c:layout>
    </c:title>
    <c:plotArea>
      <c:layout>
        <c:manualLayout>
          <c:layoutTarget val="inner"/>
          <c:xMode val="edge"/>
          <c:yMode val="edge"/>
          <c:x val="0.18574803149606411"/>
          <c:y val="0.114706857501822"/>
          <c:w val="0.65245997375328235"/>
          <c:h val="0.79822506561679785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HSH</a:t>
                    </a:r>
                  </a:p>
                </c:rich>
              </c:tx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Bayern</a:t>
                    </a:r>
                    <a:r>
                      <a:rPr lang="en-US" baseline="0"/>
                      <a:t> LB</a:t>
                    </a:r>
                    <a:endParaRPr lang="en-US"/>
                  </a:p>
                </c:rich>
              </c:tx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Sachsen LB</a:t>
                    </a:r>
                  </a:p>
                </c:rich>
              </c:tx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LBBW</a:t>
                    </a:r>
                  </a:p>
                </c:rich>
              </c:tx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West LB</a:t>
                    </a:r>
                  </a:p>
                </c:rich>
              </c:tx>
              <c:showVal val="1"/>
            </c:dLbl>
            <c:dLbl>
              <c:idx val="5"/>
              <c:layout>
                <c:manualLayout>
                  <c:x val="-0.10256410256410274"/>
                  <c:y val="-5.449592839606898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Saar LB</a:t>
                    </a:r>
                  </a:p>
                </c:rich>
              </c:tx>
              <c:showVal val="1"/>
            </c:dLbl>
            <c:dLbl>
              <c:idx val="6"/>
              <c:tx>
                <c:rich>
                  <a:bodyPr/>
                  <a:lstStyle/>
                  <a:p>
                    <a:r>
                      <a:rPr lang="en-US"/>
                      <a:t>Helaba</a:t>
                    </a:r>
                  </a:p>
                </c:rich>
              </c:tx>
              <c:showVal val="1"/>
            </c:dLbl>
            <c:dLbl>
              <c:idx val="7"/>
              <c:tx>
                <c:rich>
                  <a:bodyPr/>
                  <a:lstStyle/>
                  <a:p>
                    <a:r>
                      <a:rPr lang="en-US"/>
                      <a:t>LBB</a:t>
                    </a:r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US"/>
                      <a:t>Nord LB</a:t>
                    </a:r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r>
                      <a:rPr lang="en-US"/>
                      <a:t>Bremer</a:t>
                    </a:r>
                    <a:r>
                      <a:rPr lang="en-US" baseline="0"/>
                      <a:t> LB</a:t>
                    </a:r>
                    <a:endParaRPr lang="en-US"/>
                  </a:p>
                </c:rich>
              </c:tx>
              <c:showVal val="1"/>
            </c:dLbl>
            <c:txPr>
              <a:bodyPr/>
              <a:lstStyle/>
              <a:p>
                <a:pPr>
                  <a:defRPr lang="en-US"/>
                </a:pPr>
                <a:endParaRPr lang="de-DE"/>
              </a:p>
            </c:txPr>
            <c:showVal val="1"/>
          </c:dLbls>
          <c:trendline>
            <c:trendlineType val="linear"/>
            <c:dispRSqr val="1"/>
            <c:trendlineLbl>
              <c:layout>
                <c:manualLayout>
                  <c:x val="-0.33520603674540755"/>
                  <c:y val="-8.1800087489063852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lang="en-US"/>
                  </a:pPr>
                  <a:endParaRPr lang="de-DE"/>
                </a:p>
              </c:txPr>
            </c:trendlineLbl>
          </c:trendline>
          <c:xVal>
            <c:numRef>
              <c:f>Grafik_IV_Konzentration!$C$61:$L$61</c:f>
              <c:numCache>
                <c:formatCode>0.000</c:formatCode>
                <c:ptCount val="10"/>
                <c:pt idx="0">
                  <c:v>-1.3406909999999999E-2</c:v>
                </c:pt>
                <c:pt idx="1">
                  <c:v>-1.225042E-2</c:v>
                </c:pt>
                <c:pt idx="2">
                  <c:v>-1.033221E-2</c:v>
                </c:pt>
                <c:pt idx="3">
                  <c:v>-5.7356500000000001E-3</c:v>
                </c:pt>
                <c:pt idx="4">
                  <c:v>-5.2122499999999999E-3</c:v>
                </c:pt>
                <c:pt idx="5">
                  <c:v>-4.3600000000000002E-3</c:v>
                </c:pt>
                <c:pt idx="6">
                  <c:v>-2.8710999999999998E-4</c:v>
                </c:pt>
                <c:pt idx="7">
                  <c:v>6.0999999999999999E-5</c:v>
                </c:pt>
                <c:pt idx="8">
                  <c:v>9.5320000000000002E-5</c:v>
                </c:pt>
                <c:pt idx="9">
                  <c:v>1.01458E-3</c:v>
                </c:pt>
              </c:numCache>
            </c:numRef>
          </c:xVal>
          <c:yVal>
            <c:numRef>
              <c:f>Grafik_IV_Konzentration!$C$63:$L$63</c:f>
              <c:numCache>
                <c:formatCode>#,##0</c:formatCode>
                <c:ptCount val="10"/>
                <c:pt idx="0">
                  <c:v>4096.4102000000003</c:v>
                </c:pt>
                <c:pt idx="1">
                  <c:v>5000</c:v>
                </c:pt>
                <c:pt idx="2">
                  <c:v>5335.9232000000002</c:v>
                </c:pt>
                <c:pt idx="3">
                  <c:v>3629.54828</c:v>
                </c:pt>
                <c:pt idx="4">
                  <c:v>4932.54</c:v>
                </c:pt>
                <c:pt idx="5">
                  <c:v>5962.0199999999995</c:v>
                </c:pt>
                <c:pt idx="6">
                  <c:v>7450</c:v>
                </c:pt>
                <c:pt idx="7">
                  <c:v>10000</c:v>
                </c:pt>
                <c:pt idx="8">
                  <c:v>5000</c:v>
                </c:pt>
                <c:pt idx="9">
                  <c:v>8612.5</c:v>
                </c:pt>
              </c:numCache>
            </c:numRef>
          </c:yVal>
        </c:ser>
        <c:axId val="73106560"/>
        <c:axId val="73108096"/>
      </c:scatterChart>
      <c:valAx>
        <c:axId val="73106560"/>
        <c:scaling>
          <c:orientation val="minMax"/>
        </c:scaling>
        <c:axPos val="b"/>
        <c:numFmt formatCode="0.00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3108096"/>
        <c:crosses val="autoZero"/>
        <c:crossBetween val="midCat"/>
      </c:valAx>
      <c:valAx>
        <c:axId val="73108096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3106560"/>
        <c:crosses val="autoZero"/>
        <c:crossBetween val="midCat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style val="15"/>
  <c:chart>
    <c:title>
      <c:tx>
        <c:rich>
          <a:bodyPr/>
          <a:lstStyle/>
          <a:p>
            <a:pPr>
              <a:defRPr lang="en-US"/>
            </a:pPr>
            <a:r>
              <a:rPr lang="de-DE"/>
              <a:t>Eigentumsanteile bei Landesbanken</a:t>
            </a:r>
          </a:p>
        </c:rich>
      </c:tx>
    </c:title>
    <c:plotArea>
      <c:layout/>
      <c:barChart>
        <c:barDir val="col"/>
        <c:grouping val="percentStacked"/>
        <c:ser>
          <c:idx val="0"/>
          <c:order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sz="800"/>
                      <a:t>Land Nieders.</a:t>
                    </a:r>
                  </a:p>
                </c:rich>
              </c:tx>
              <c:showVal val="1"/>
            </c:dLbl>
            <c:dLbl>
              <c:idx val="1"/>
              <c:layout>
                <c:manualLayout>
                  <c:x val="1.63398671787521E-3"/>
                  <c:y val="8.8551549652119269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Nord LB</a:t>
                    </a:r>
                  </a:p>
                </c:rich>
              </c:tx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800"/>
                      <a:t>Hamburg</a:t>
                    </a:r>
                  </a:p>
                </c:rich>
              </c:tx>
              <c:showVal val="1"/>
            </c:dLbl>
            <c:dLbl>
              <c:idx val="3"/>
              <c:layout>
                <c:manualLayout>
                  <c:x val="0"/>
                  <c:y val="-7.5901328273244783E-3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LBB Holding/SpK</a:t>
                    </a:r>
                  </a:p>
                </c:rich>
              </c:tx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800"/>
                      <a:t>Baden-W.</a:t>
                    </a:r>
                  </a:p>
                </c:rich>
              </c:tx>
              <c:showVal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800"/>
                      <a:t>Bayern</a:t>
                    </a:r>
                  </a:p>
                </c:rich>
              </c:tx>
              <c:showVal val="1"/>
            </c:dLbl>
            <c:dLbl>
              <c:idx val="6"/>
              <c:tx>
                <c:rich>
                  <a:bodyPr/>
                  <a:lstStyle/>
                  <a:p>
                    <a:r>
                      <a:rPr lang="en-US" sz="800"/>
                      <a:t>Bayern LB</a:t>
                    </a:r>
                  </a:p>
                </c:rich>
              </c:tx>
              <c:showVal val="1"/>
            </c:dLbl>
            <c:dLbl>
              <c:idx val="7"/>
              <c:layout>
                <c:manualLayout>
                  <c:x val="0"/>
                  <c:y val="-6.3251106894370648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SpK Hessen-Th.</a:t>
                    </a:r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800"/>
                      <a:t>NRW Bank</a:t>
                    </a:r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r>
                      <a:rPr lang="en-US" sz="800"/>
                      <a:t>Sachsen</a:t>
                    </a:r>
                    <a:r>
                      <a:rPr lang="en-US" sz="800" baseline="0"/>
                      <a:t> Finanz-</a:t>
                    </a:r>
                  </a:p>
                  <a:p>
                    <a:r>
                      <a:rPr lang="en-US" sz="800" baseline="0"/>
                      <a:t>gruppe</a:t>
                    </a:r>
                    <a:endParaRPr lang="en-US" sz="800"/>
                  </a:p>
                </c:rich>
              </c:tx>
              <c:showVal val="1"/>
            </c:dLbl>
            <c:txPr>
              <a:bodyPr/>
              <a:lstStyle/>
              <a:p>
                <a:pPr>
                  <a:defRPr lang="en-US"/>
                </a:pPr>
                <a:endParaRPr lang="de-DE"/>
              </a:p>
            </c:txPr>
            <c:showVal val="1"/>
          </c:dLbls>
          <c:cat>
            <c:strRef>
              <c:f>Tabelle2!$A$2:$A$11</c:f>
              <c:strCache>
                <c:ptCount val="10"/>
                <c:pt idx="0">
                  <c:v>Nord LB</c:v>
                </c:pt>
                <c:pt idx="1">
                  <c:v>Bremer LB</c:v>
                </c:pt>
                <c:pt idx="2">
                  <c:v>HSH </c:v>
                </c:pt>
                <c:pt idx="3">
                  <c:v>LBBerlin</c:v>
                </c:pt>
                <c:pt idx="4">
                  <c:v>LBBW</c:v>
                </c:pt>
                <c:pt idx="5">
                  <c:v>Bayern LB</c:v>
                </c:pt>
                <c:pt idx="6">
                  <c:v>Saar LB</c:v>
                </c:pt>
                <c:pt idx="7">
                  <c:v>Helaba</c:v>
                </c:pt>
                <c:pt idx="8">
                  <c:v>West LB</c:v>
                </c:pt>
                <c:pt idx="9">
                  <c:v>Sachsen LB</c:v>
                </c:pt>
              </c:strCache>
            </c:strRef>
          </c:cat>
          <c:val>
            <c:numRef>
              <c:f>Tabelle2!$B$2:$B$11</c:f>
              <c:numCache>
                <c:formatCode>General</c:formatCode>
                <c:ptCount val="10"/>
                <c:pt idx="0">
                  <c:v>41.75</c:v>
                </c:pt>
                <c:pt idx="1">
                  <c:v>92.5</c:v>
                </c:pt>
                <c:pt idx="2">
                  <c:v>35.380000000000003</c:v>
                </c:pt>
                <c:pt idx="3">
                  <c:v>100</c:v>
                </c:pt>
                <c:pt idx="4">
                  <c:v>35.610999999999997</c:v>
                </c:pt>
                <c:pt idx="5">
                  <c:v>50</c:v>
                </c:pt>
                <c:pt idx="6">
                  <c:v>75.099999999999994</c:v>
                </c:pt>
                <c:pt idx="7">
                  <c:v>85</c:v>
                </c:pt>
                <c:pt idx="8">
                  <c:v>31.6</c:v>
                </c:pt>
                <c:pt idx="9">
                  <c:v>62.96</c:v>
                </c:pt>
              </c:numCache>
            </c:numRef>
          </c:val>
        </c:ser>
        <c:ser>
          <c:idx val="1"/>
          <c:order val="1"/>
          <c:dLbls>
            <c:dLbl>
              <c:idx val="0"/>
              <c:tx>
                <c:rich>
                  <a:bodyPr/>
                  <a:lstStyle/>
                  <a:p>
                    <a:r>
                      <a:rPr lang="en-US" sz="800"/>
                      <a:t>Land Sa.-Anh.</a:t>
                    </a:r>
                  </a:p>
                </c:rich>
              </c:tx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800"/>
                      <a:t>Bremen</a:t>
                    </a:r>
                  </a:p>
                </c:rich>
              </c:tx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800"/>
                      <a:t>Schl.-Holstein</a:t>
                    </a:r>
                  </a:p>
                </c:rich>
              </c:tx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800"/>
                      <a:t>L-Bank</a:t>
                    </a:r>
                  </a:p>
                </c:rich>
              </c:tx>
              <c:showVal val="1"/>
            </c:dLbl>
            <c:dLbl>
              <c:idx val="5"/>
              <c:tx>
                <c:rich>
                  <a:bodyPr/>
                  <a:lstStyle/>
                  <a:p>
                    <a:r>
                      <a:rPr lang="en-US" sz="800"/>
                      <a:t>Spk Bayern</a:t>
                    </a:r>
                  </a:p>
                </c:rich>
              </c:tx>
              <c:showVal val="1"/>
            </c:dLbl>
            <c:dLbl>
              <c:idx val="6"/>
              <c:tx>
                <c:rich>
                  <a:bodyPr/>
                  <a:lstStyle/>
                  <a:p>
                    <a:r>
                      <a:rPr lang="en-US" sz="800"/>
                      <a:t>SpK Saarl.</a:t>
                    </a:r>
                  </a:p>
                </c:rich>
              </c:tx>
              <c:showVal val="1"/>
            </c:dLbl>
            <c:dLbl>
              <c:idx val="7"/>
              <c:tx>
                <c:rich>
                  <a:bodyPr/>
                  <a:lstStyle/>
                  <a:p>
                    <a:r>
                      <a:rPr lang="en-US" sz="800"/>
                      <a:t>Hessen</a:t>
                    </a:r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800"/>
                      <a:t>NRW</a:t>
                    </a:r>
                  </a:p>
                </c:rich>
              </c:tx>
              <c:showVal val="1"/>
            </c:dLbl>
            <c:dLbl>
              <c:idx val="9"/>
              <c:tx>
                <c:rich>
                  <a:bodyPr/>
                  <a:lstStyle/>
                  <a:p>
                    <a:r>
                      <a:rPr lang="en-US" sz="800"/>
                      <a:t>Sachsen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lang="en-US"/>
                </a:pPr>
                <a:endParaRPr lang="de-DE"/>
              </a:p>
            </c:txPr>
            <c:showVal val="1"/>
          </c:dLbls>
          <c:cat>
            <c:strRef>
              <c:f>Tabelle2!$A$2:$A$11</c:f>
              <c:strCache>
                <c:ptCount val="10"/>
                <c:pt idx="0">
                  <c:v>Nord LB</c:v>
                </c:pt>
                <c:pt idx="1">
                  <c:v>Bremer LB</c:v>
                </c:pt>
                <c:pt idx="2">
                  <c:v>HSH </c:v>
                </c:pt>
                <c:pt idx="3">
                  <c:v>LBBerlin</c:v>
                </c:pt>
                <c:pt idx="4">
                  <c:v>LBBW</c:v>
                </c:pt>
                <c:pt idx="5">
                  <c:v>Bayern LB</c:v>
                </c:pt>
                <c:pt idx="6">
                  <c:v>Saar LB</c:v>
                </c:pt>
                <c:pt idx="7">
                  <c:v>Helaba</c:v>
                </c:pt>
                <c:pt idx="8">
                  <c:v>West LB</c:v>
                </c:pt>
                <c:pt idx="9">
                  <c:v>Sachsen LB</c:v>
                </c:pt>
              </c:strCache>
            </c:strRef>
          </c:cat>
          <c:val>
            <c:numRef>
              <c:f>Tabelle2!$C$2:$C$11</c:f>
              <c:numCache>
                <c:formatCode>General</c:formatCode>
                <c:ptCount val="10"/>
                <c:pt idx="0">
                  <c:v>8.25</c:v>
                </c:pt>
                <c:pt idx="1">
                  <c:v>7.5</c:v>
                </c:pt>
                <c:pt idx="2">
                  <c:v>19.96</c:v>
                </c:pt>
                <c:pt idx="4">
                  <c:v>4.923</c:v>
                </c:pt>
                <c:pt idx="5">
                  <c:v>50</c:v>
                </c:pt>
                <c:pt idx="6">
                  <c:v>14.9</c:v>
                </c:pt>
                <c:pt idx="7">
                  <c:v>10</c:v>
                </c:pt>
                <c:pt idx="8">
                  <c:v>17.100000000000001</c:v>
                </c:pt>
                <c:pt idx="9">
                  <c:v>37.04</c:v>
                </c:pt>
              </c:numCache>
            </c:numRef>
          </c:val>
        </c:ser>
        <c:ser>
          <c:idx val="2"/>
          <c:order val="2"/>
          <c:dLbls>
            <c:dLbl>
              <c:idx val="0"/>
              <c:tx>
                <c:rich>
                  <a:bodyPr/>
                  <a:lstStyle/>
                  <a:p>
                    <a:r>
                      <a:rPr lang="en-US" sz="800"/>
                      <a:t>SpK Nieders.</a:t>
                    </a:r>
                  </a:p>
                </c:rich>
              </c:tx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800"/>
                      <a:t>SpK Schl.-H.</a:t>
                    </a:r>
                  </a:p>
                </c:rich>
              </c:tx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800"/>
                      <a:t>SpK</a:t>
                    </a:r>
                    <a:r>
                      <a:rPr lang="en-US" sz="800" baseline="0"/>
                      <a:t> Baden-W.</a:t>
                    </a:r>
                    <a:endParaRPr lang="en-US" sz="800"/>
                  </a:p>
                </c:rich>
              </c:tx>
              <c:showVal val="1"/>
            </c:dLbl>
            <c:dLbl>
              <c:idx val="6"/>
              <c:tx>
                <c:rich>
                  <a:bodyPr/>
                  <a:lstStyle/>
                  <a:p>
                    <a:r>
                      <a:rPr lang="en-US" sz="800"/>
                      <a:t>Saarlan</a:t>
                    </a:r>
                    <a:r>
                      <a:rPr lang="en-US"/>
                      <a:t>d</a:t>
                    </a:r>
                  </a:p>
                </c:rich>
              </c:tx>
              <c:showVal val="1"/>
            </c:dLbl>
            <c:dLbl>
              <c:idx val="7"/>
              <c:tx>
                <c:rich>
                  <a:bodyPr/>
                  <a:lstStyle/>
                  <a:p>
                    <a:r>
                      <a:rPr lang="en-US" sz="800"/>
                      <a:t>Thüringen</a:t>
                    </a:r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800"/>
                      <a:t>Westf.-L.</a:t>
                    </a:r>
                    <a:r>
                      <a:rPr lang="en-US" sz="800" baseline="0"/>
                      <a:t> SpK</a:t>
                    </a:r>
                    <a:endParaRPr lang="en-US" sz="800"/>
                  </a:p>
                </c:rich>
              </c:tx>
              <c:showVal val="1"/>
            </c:dLbl>
            <c:txPr>
              <a:bodyPr/>
              <a:lstStyle/>
              <a:p>
                <a:pPr>
                  <a:defRPr lang="en-US"/>
                </a:pPr>
                <a:endParaRPr lang="de-DE"/>
              </a:p>
            </c:txPr>
            <c:showVal val="1"/>
          </c:dLbls>
          <c:cat>
            <c:strRef>
              <c:f>Tabelle2!$A$2:$A$11</c:f>
              <c:strCache>
                <c:ptCount val="10"/>
                <c:pt idx="0">
                  <c:v>Nord LB</c:v>
                </c:pt>
                <c:pt idx="1">
                  <c:v>Bremer LB</c:v>
                </c:pt>
                <c:pt idx="2">
                  <c:v>HSH </c:v>
                </c:pt>
                <c:pt idx="3">
                  <c:v>LBBerlin</c:v>
                </c:pt>
                <c:pt idx="4">
                  <c:v>LBBW</c:v>
                </c:pt>
                <c:pt idx="5">
                  <c:v>Bayern LB</c:v>
                </c:pt>
                <c:pt idx="6">
                  <c:v>Saar LB</c:v>
                </c:pt>
                <c:pt idx="7">
                  <c:v>Helaba</c:v>
                </c:pt>
                <c:pt idx="8">
                  <c:v>West LB</c:v>
                </c:pt>
                <c:pt idx="9">
                  <c:v>Sachsen LB</c:v>
                </c:pt>
              </c:strCache>
            </c:strRef>
          </c:cat>
          <c:val>
            <c:numRef>
              <c:f>Tabelle2!$D$2:$D$11</c:f>
              <c:numCache>
                <c:formatCode>General</c:formatCode>
                <c:ptCount val="10"/>
                <c:pt idx="0">
                  <c:v>37.25</c:v>
                </c:pt>
                <c:pt idx="2">
                  <c:v>18.05</c:v>
                </c:pt>
                <c:pt idx="4">
                  <c:v>35.610999999999997</c:v>
                </c:pt>
                <c:pt idx="6">
                  <c:v>10</c:v>
                </c:pt>
                <c:pt idx="7">
                  <c:v>5</c:v>
                </c:pt>
                <c:pt idx="8">
                  <c:v>25.3</c:v>
                </c:pt>
              </c:numCache>
            </c:numRef>
          </c:val>
        </c:ser>
        <c:ser>
          <c:idx val="3"/>
          <c:order val="3"/>
          <c:dLbls>
            <c:dLbl>
              <c:idx val="0"/>
              <c:tx>
                <c:rich>
                  <a:bodyPr/>
                  <a:lstStyle/>
                  <a:p>
                    <a:r>
                      <a:rPr lang="en-US" sz="800"/>
                      <a:t>SpK Sa.-Anh.</a:t>
                    </a:r>
                  </a:p>
                </c:rich>
              </c:tx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rPr lang="en-US" sz="800"/>
                      <a:t>Trusts/Flowers</a:t>
                    </a:r>
                  </a:p>
                </c:rich>
              </c:tx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800"/>
                      <a:t>SpK Rh.-Pfalz</a:t>
                    </a:r>
                  </a:p>
                </c:rich>
              </c:tx>
              <c:showVal val="1"/>
            </c:dLbl>
            <c:dLbl>
              <c:idx val="8"/>
              <c:tx>
                <c:rich>
                  <a:bodyPr/>
                  <a:lstStyle/>
                  <a:p>
                    <a:r>
                      <a:rPr lang="en-US" sz="800"/>
                      <a:t>Rhein. SpK 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lang="en-US"/>
                </a:pPr>
                <a:endParaRPr lang="de-DE"/>
              </a:p>
            </c:txPr>
            <c:showVal val="1"/>
          </c:dLbls>
          <c:cat>
            <c:strRef>
              <c:f>Tabelle2!$A$2:$A$11</c:f>
              <c:strCache>
                <c:ptCount val="10"/>
                <c:pt idx="0">
                  <c:v>Nord LB</c:v>
                </c:pt>
                <c:pt idx="1">
                  <c:v>Bremer LB</c:v>
                </c:pt>
                <c:pt idx="2">
                  <c:v>HSH </c:v>
                </c:pt>
                <c:pt idx="3">
                  <c:v>LBBerlin</c:v>
                </c:pt>
                <c:pt idx="4">
                  <c:v>LBBW</c:v>
                </c:pt>
                <c:pt idx="5">
                  <c:v>Bayern LB</c:v>
                </c:pt>
                <c:pt idx="6">
                  <c:v>Saar LB</c:v>
                </c:pt>
                <c:pt idx="7">
                  <c:v>Helaba</c:v>
                </c:pt>
                <c:pt idx="8">
                  <c:v>West LB</c:v>
                </c:pt>
                <c:pt idx="9">
                  <c:v>Sachsen LB</c:v>
                </c:pt>
              </c:strCache>
            </c:strRef>
          </c:cat>
          <c:val>
            <c:numRef>
              <c:f>Tabelle2!$E$2:$E$11</c:f>
              <c:numCache>
                <c:formatCode>General</c:formatCode>
                <c:ptCount val="10"/>
                <c:pt idx="0">
                  <c:v>7.53</c:v>
                </c:pt>
                <c:pt idx="2">
                  <c:v>26.61</c:v>
                </c:pt>
                <c:pt idx="4">
                  <c:v>4.923</c:v>
                </c:pt>
                <c:pt idx="8">
                  <c:v>25.3</c:v>
                </c:pt>
              </c:numCache>
            </c:numRef>
          </c:val>
        </c:ser>
        <c:ser>
          <c:idx val="4"/>
          <c:order val="4"/>
          <c:dLbls>
            <c:dLbl>
              <c:idx val="0"/>
              <c:tx>
                <c:rich>
                  <a:bodyPr/>
                  <a:lstStyle/>
                  <a:p>
                    <a:r>
                      <a:rPr lang="en-US" sz="800"/>
                      <a:t>SpK</a:t>
                    </a:r>
                    <a:r>
                      <a:rPr lang="en-US" sz="800" baseline="0"/>
                      <a:t> </a:t>
                    </a:r>
                    <a:r>
                      <a:rPr lang="en-US" sz="800"/>
                      <a:t>Meckl.-Vp.</a:t>
                    </a:r>
                  </a:p>
                </c:rich>
              </c:tx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rPr lang="en-US" sz="800"/>
                      <a:t>Stuttgart</a:t>
                    </a:r>
                  </a:p>
                </c:rich>
              </c:tx>
              <c:showVal val="1"/>
            </c:dLbl>
            <c:dLbl>
              <c:idx val="8"/>
              <c:layout>
                <c:manualLayout>
                  <c:x val="1.63398671787521E-3"/>
                  <c:y val="-2.2770398481973618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LVB Westf-L.</a:t>
                    </a:r>
                  </a:p>
                  <a:p>
                    <a:r>
                      <a:rPr lang="en-US" sz="800"/>
                      <a:t>LVB Rheinl.</a:t>
                    </a:r>
                  </a:p>
                  <a:p>
                    <a:r>
                      <a:rPr lang="en-US" sz="800"/>
                      <a:t>beide je 0,7%</a:t>
                    </a:r>
                  </a:p>
                </c:rich>
              </c:tx>
              <c:showVal val="1"/>
            </c:dLbl>
            <c:txPr>
              <a:bodyPr/>
              <a:lstStyle/>
              <a:p>
                <a:pPr>
                  <a:defRPr lang="en-US"/>
                </a:pPr>
                <a:endParaRPr lang="de-DE"/>
              </a:p>
            </c:txPr>
            <c:showVal val="1"/>
          </c:dLbls>
          <c:cat>
            <c:strRef>
              <c:f>Tabelle2!$A$2:$A$11</c:f>
              <c:strCache>
                <c:ptCount val="10"/>
                <c:pt idx="0">
                  <c:v>Nord LB</c:v>
                </c:pt>
                <c:pt idx="1">
                  <c:v>Bremer LB</c:v>
                </c:pt>
                <c:pt idx="2">
                  <c:v>HSH </c:v>
                </c:pt>
                <c:pt idx="3">
                  <c:v>LBBerlin</c:v>
                </c:pt>
                <c:pt idx="4">
                  <c:v>LBBW</c:v>
                </c:pt>
                <c:pt idx="5">
                  <c:v>Bayern LB</c:v>
                </c:pt>
                <c:pt idx="6">
                  <c:v>Saar LB</c:v>
                </c:pt>
                <c:pt idx="7">
                  <c:v>Helaba</c:v>
                </c:pt>
                <c:pt idx="8">
                  <c:v>West LB</c:v>
                </c:pt>
                <c:pt idx="9">
                  <c:v>Sachsen LB</c:v>
                </c:pt>
              </c:strCache>
            </c:strRef>
          </c:cat>
          <c:val>
            <c:numRef>
              <c:f>Tabelle2!$F$2:$F$11</c:f>
              <c:numCache>
                <c:formatCode>General</c:formatCode>
                <c:ptCount val="10"/>
                <c:pt idx="0">
                  <c:v>5.22</c:v>
                </c:pt>
                <c:pt idx="4">
                  <c:v>18.931999999999999</c:v>
                </c:pt>
                <c:pt idx="8">
                  <c:v>0.35</c:v>
                </c:pt>
              </c:numCache>
            </c:numRef>
          </c:val>
        </c:ser>
        <c:ser>
          <c:idx val="5"/>
          <c:order val="5"/>
          <c:cat>
            <c:strRef>
              <c:f>Tabelle2!$A$2:$A$11</c:f>
              <c:strCache>
                <c:ptCount val="10"/>
                <c:pt idx="0">
                  <c:v>Nord LB</c:v>
                </c:pt>
                <c:pt idx="1">
                  <c:v>Bremer LB</c:v>
                </c:pt>
                <c:pt idx="2">
                  <c:v>HSH </c:v>
                </c:pt>
                <c:pt idx="3">
                  <c:v>LBBerlin</c:v>
                </c:pt>
                <c:pt idx="4">
                  <c:v>LBBW</c:v>
                </c:pt>
                <c:pt idx="5">
                  <c:v>Bayern LB</c:v>
                </c:pt>
                <c:pt idx="6">
                  <c:v>Saar LB</c:v>
                </c:pt>
                <c:pt idx="7">
                  <c:v>Helaba</c:v>
                </c:pt>
                <c:pt idx="8">
                  <c:v>West LB</c:v>
                </c:pt>
                <c:pt idx="9">
                  <c:v>Sachsen LB</c:v>
                </c:pt>
              </c:strCache>
            </c:strRef>
          </c:cat>
          <c:val>
            <c:numRef>
              <c:f>Tabelle2!$G$2:$G$11</c:f>
              <c:numCache>
                <c:formatCode>General</c:formatCode>
                <c:ptCount val="10"/>
                <c:pt idx="8">
                  <c:v>0.35</c:v>
                </c:pt>
              </c:numCache>
            </c:numRef>
          </c:val>
        </c:ser>
        <c:overlap val="100"/>
        <c:axId val="73433472"/>
        <c:axId val="73435008"/>
      </c:barChart>
      <c:catAx>
        <c:axId val="73433472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3435008"/>
        <c:crosses val="autoZero"/>
        <c:auto val="1"/>
        <c:lblAlgn val="ctr"/>
        <c:lblOffset val="100"/>
      </c:catAx>
      <c:valAx>
        <c:axId val="73435008"/>
        <c:scaling>
          <c:orientation val="minMax"/>
        </c:scaling>
        <c:axPos val="l"/>
        <c:majorGridlines/>
        <c:numFmt formatCode="0%" sourceLinked="1"/>
        <c:tickLblPos val="nextTo"/>
        <c:txPr>
          <a:bodyPr/>
          <a:lstStyle/>
          <a:p>
            <a:pPr>
              <a:defRPr lang="en-US"/>
            </a:pPr>
            <a:endParaRPr lang="de-DE"/>
          </a:p>
        </c:txPr>
        <c:crossAx val="73433472"/>
        <c:crosses val="autoZero"/>
        <c:crossBetween val="between"/>
      </c:valAx>
    </c:plotArea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16</xdr:row>
      <xdr:rowOff>142875</xdr:rowOff>
    </xdr:from>
    <xdr:to>
      <xdr:col>6</xdr:col>
      <xdr:colOff>209550</xdr:colOff>
      <xdr:row>35</xdr:row>
      <xdr:rowOff>57150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752475</xdr:colOff>
      <xdr:row>16</xdr:row>
      <xdr:rowOff>161925</xdr:rowOff>
    </xdr:from>
    <xdr:to>
      <xdr:col>12</xdr:col>
      <xdr:colOff>752475</xdr:colOff>
      <xdr:row>35</xdr:row>
      <xdr:rowOff>123825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36</xdr:row>
      <xdr:rowOff>0</xdr:rowOff>
    </xdr:from>
    <xdr:to>
      <xdr:col>12</xdr:col>
      <xdr:colOff>561975</xdr:colOff>
      <xdr:row>53</xdr:row>
      <xdr:rowOff>152400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114300</xdr:colOff>
      <xdr:row>36</xdr:row>
      <xdr:rowOff>9525</xdr:rowOff>
    </xdr:from>
    <xdr:to>
      <xdr:col>6</xdr:col>
      <xdr:colOff>228600</xdr:colOff>
      <xdr:row>53</xdr:row>
      <xdr:rowOff>161925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10</xdr:col>
      <xdr:colOff>342900</xdr:colOff>
      <xdr:row>103</xdr:row>
      <xdr:rowOff>28575</xdr:rowOff>
    </xdr:to>
    <xdr:graphicFrame macro="">
      <xdr:nvGraphicFramePr>
        <xdr:cNvPr id="10" name="Diagramm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733425</xdr:colOff>
      <xdr:row>64</xdr:row>
      <xdr:rowOff>85725</xdr:rowOff>
    </xdr:from>
    <xdr:to>
      <xdr:col>10</xdr:col>
      <xdr:colOff>390525</xdr:colOff>
      <xdr:row>81</xdr:row>
      <xdr:rowOff>123825</xdr:rowOff>
    </xdr:to>
    <xdr:graphicFrame macro="">
      <xdr:nvGraphicFramePr>
        <xdr:cNvPr id="12" name="Diagramm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114300</xdr:colOff>
      <xdr:row>65</xdr:row>
      <xdr:rowOff>152400</xdr:rowOff>
    </xdr:from>
    <xdr:to>
      <xdr:col>14</xdr:col>
      <xdr:colOff>114300</xdr:colOff>
      <xdr:row>80</xdr:row>
      <xdr:rowOff>38100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323850</xdr:colOff>
      <xdr:row>81</xdr:row>
      <xdr:rowOff>104775</xdr:rowOff>
    </xdr:from>
    <xdr:to>
      <xdr:col>14</xdr:col>
      <xdr:colOff>438150</xdr:colOff>
      <xdr:row>102</xdr:row>
      <xdr:rowOff>142874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0.17292</cdr:x>
      <cdr:y>0.19382</cdr:y>
    </cdr:from>
    <cdr:to>
      <cdr:x>0.33125</cdr:x>
      <cdr:y>0.49157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790575" y="657225"/>
          <a:ext cx="723900" cy="10096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/>
            <a:t>Bremer</a:t>
          </a:r>
          <a:r>
            <a:rPr lang="de-DE" sz="1000" baseline="0"/>
            <a:t> LB</a:t>
          </a:r>
        </a:p>
        <a:p xmlns:a="http://schemas.openxmlformats.org/drawingml/2006/main">
          <a:r>
            <a:rPr lang="de-DE" sz="1000" baseline="0"/>
            <a:t>Helaba</a:t>
          </a:r>
        </a:p>
        <a:p xmlns:a="http://schemas.openxmlformats.org/drawingml/2006/main">
          <a:r>
            <a:rPr lang="de-DE" sz="1000" baseline="0">
              <a:latin typeface="Garamond" pitchFamily="18" charset="0"/>
            </a:rPr>
            <a:t>LBB</a:t>
          </a:r>
        </a:p>
        <a:p xmlns:a="http://schemas.openxmlformats.org/drawingml/2006/main">
          <a:r>
            <a:rPr lang="de-DE" sz="1000" baseline="0"/>
            <a:t>Saar LB</a:t>
          </a:r>
          <a:endParaRPr lang="de-DE" sz="1000"/>
        </a:p>
      </cdr:txBody>
    </cdr:sp>
  </cdr:relSizeAnchor>
  <cdr:relSizeAnchor xmlns:cdr="http://schemas.openxmlformats.org/drawingml/2006/chartDrawing">
    <cdr:from>
      <cdr:x>0</cdr:x>
      <cdr:y>0</cdr:y>
    </cdr:from>
    <cdr:to>
      <cdr:x>0.00533</cdr:x>
      <cdr:y>0.00719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0" y="0"/>
          <a:ext cx="24386" cy="2438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0.15833</cdr:x>
      <cdr:y>0.71067</cdr:y>
    </cdr:from>
    <cdr:to>
      <cdr:x>0.33333</cdr:x>
      <cdr:y>0.82584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723900" y="2409825"/>
          <a:ext cx="800099" cy="3905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Garamond" pitchFamily="18" charset="0"/>
            </a:rPr>
            <a:t>Sachsen</a:t>
          </a:r>
          <a:r>
            <a:rPr lang="de-DE" sz="1000"/>
            <a:t> LB</a:t>
          </a:r>
        </a:p>
      </cdr:txBody>
    </cdr:sp>
  </cdr:relSizeAnchor>
  <cdr:relSizeAnchor xmlns:cdr="http://schemas.openxmlformats.org/drawingml/2006/chartDrawing">
    <cdr:from>
      <cdr:x>0.41458</cdr:x>
      <cdr:y>0.10955</cdr:y>
    </cdr:from>
    <cdr:to>
      <cdr:x>0.59375</cdr:x>
      <cdr:y>0.21067</cdr:y>
    </cdr:to>
    <cdr:sp macro="" textlink="">
      <cdr:nvSpPr>
        <cdr:cNvPr id="5" name="Textfeld 4"/>
        <cdr:cNvSpPr txBox="1"/>
      </cdr:nvSpPr>
      <cdr:spPr>
        <a:xfrm xmlns:a="http://schemas.openxmlformats.org/drawingml/2006/main">
          <a:off x="1895460" y="371475"/>
          <a:ext cx="81916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Garamond" pitchFamily="18" charset="0"/>
            </a:rPr>
            <a:t>Nord LB</a:t>
          </a:r>
        </a:p>
      </cdr:txBody>
    </cdr:sp>
  </cdr:relSizeAnchor>
  <cdr:relSizeAnchor xmlns:cdr="http://schemas.openxmlformats.org/drawingml/2006/chartDrawing">
    <cdr:from>
      <cdr:x>0.41875</cdr:x>
      <cdr:y>0.40169</cdr:y>
    </cdr:from>
    <cdr:to>
      <cdr:x>0.59167</cdr:x>
      <cdr:y>0.72753</cdr:y>
    </cdr:to>
    <cdr:sp macro="" textlink="">
      <cdr:nvSpPr>
        <cdr:cNvPr id="6" name="Textfeld 5"/>
        <cdr:cNvSpPr txBox="1"/>
      </cdr:nvSpPr>
      <cdr:spPr>
        <a:xfrm xmlns:a="http://schemas.openxmlformats.org/drawingml/2006/main">
          <a:off x="1914524" y="1362075"/>
          <a:ext cx="790575" cy="1104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/>
            <a:t>LBBW</a:t>
          </a:r>
        </a:p>
        <a:p xmlns:a="http://schemas.openxmlformats.org/drawingml/2006/main">
          <a:r>
            <a:rPr lang="de-DE" sz="1000">
              <a:latin typeface="Garamond" pitchFamily="18" charset="0"/>
            </a:rPr>
            <a:t>West</a:t>
          </a:r>
          <a:r>
            <a:rPr lang="de-DE" sz="1000"/>
            <a:t> LB</a:t>
          </a:r>
        </a:p>
        <a:p xmlns:a="http://schemas.openxmlformats.org/drawingml/2006/main">
          <a:r>
            <a:rPr lang="de-DE" sz="1000"/>
            <a:t>Bayern</a:t>
          </a:r>
          <a:r>
            <a:rPr lang="de-DE" sz="1000" baseline="0"/>
            <a:t> LB</a:t>
          </a:r>
        </a:p>
        <a:p xmlns:a="http://schemas.openxmlformats.org/drawingml/2006/main">
          <a:r>
            <a:rPr lang="de-DE" sz="1000" baseline="0"/>
            <a:t>HSH</a:t>
          </a:r>
          <a:endParaRPr lang="de-DE" sz="10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0.44167</cdr:x>
      <cdr:y>0.46067</cdr:y>
    </cdr:from>
    <cdr:to>
      <cdr:x>0.60833</cdr:x>
      <cdr:y>0.76685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19300" y="1562100"/>
          <a:ext cx="762000" cy="1038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Garamond" pitchFamily="18" charset="0"/>
            </a:rPr>
            <a:t>LBBW </a:t>
          </a:r>
        </a:p>
        <a:p xmlns:a="http://schemas.openxmlformats.org/drawingml/2006/main">
          <a:r>
            <a:rPr lang="de-DE" sz="1000">
              <a:latin typeface="Garamond" pitchFamily="18" charset="0"/>
            </a:rPr>
            <a:t>West LB</a:t>
          </a:r>
        </a:p>
        <a:p xmlns:a="http://schemas.openxmlformats.org/drawingml/2006/main">
          <a:r>
            <a:rPr lang="de-DE" sz="1000">
              <a:latin typeface="Garamond" pitchFamily="18" charset="0"/>
            </a:rPr>
            <a:t>Bayern LB</a:t>
          </a:r>
        </a:p>
        <a:p xmlns:a="http://schemas.openxmlformats.org/drawingml/2006/main">
          <a:r>
            <a:rPr lang="de-DE" sz="1000">
              <a:latin typeface="Garamond" pitchFamily="18" charset="0"/>
            </a:rPr>
            <a:t>HSH</a:t>
          </a:r>
        </a:p>
      </cdr:txBody>
    </cdr:sp>
  </cdr:relSizeAnchor>
  <cdr:relSizeAnchor xmlns:cdr="http://schemas.openxmlformats.org/drawingml/2006/chartDrawing">
    <cdr:from>
      <cdr:x>0.16042</cdr:x>
      <cdr:y>0.69944</cdr:y>
    </cdr:from>
    <cdr:to>
      <cdr:x>0.35833</cdr:x>
      <cdr:y>0.8118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733424" y="2371725"/>
          <a:ext cx="904875" cy="3809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1000">
              <a:latin typeface="Garamond" pitchFamily="18" charset="0"/>
            </a:rPr>
            <a:t>Sachsen LB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314324</xdr:colOff>
      <xdr:row>13</xdr:row>
      <xdr:rowOff>9524</xdr:rowOff>
    </xdr:from>
    <xdr:to>
      <xdr:col>12</xdr:col>
      <xdr:colOff>466725</xdr:colOff>
      <xdr:row>39</xdr:row>
      <xdr:rowOff>76199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590549</xdr:colOff>
      <xdr:row>5</xdr:row>
      <xdr:rowOff>142875</xdr:rowOff>
    </xdr:from>
    <xdr:to>
      <xdr:col>13</xdr:col>
      <xdr:colOff>104774</xdr:colOff>
      <xdr:row>22</xdr:row>
      <xdr:rowOff>133350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619125</xdr:colOff>
      <xdr:row>24</xdr:row>
      <xdr:rowOff>114300</xdr:rowOff>
    </xdr:from>
    <xdr:to>
      <xdr:col>13</xdr:col>
      <xdr:colOff>457200</xdr:colOff>
      <xdr:row>42</xdr:row>
      <xdr:rowOff>114300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4"/>
  <sheetViews>
    <sheetView workbookViewId="0">
      <pane xSplit="1" ySplit="1" topLeftCell="D2" activePane="bottomRight" state="frozen"/>
      <selection pane="topRight" activeCell="B1" sqref="B1"/>
      <selection pane="bottomLeft" activeCell="A2" sqref="A2"/>
      <selection pane="bottomRight" activeCell="D3" sqref="D3"/>
    </sheetView>
  </sheetViews>
  <sheetFormatPr baseColWidth="10" defaultRowHeight="15"/>
  <cols>
    <col min="1" max="1" width="18.85546875" customWidth="1"/>
    <col min="2" max="2" width="31.28515625" customWidth="1"/>
    <col min="3" max="3" width="12.5703125" bestFit="1" customWidth="1"/>
    <col min="4" max="4" width="14.140625" customWidth="1"/>
    <col min="5" max="5" width="14" customWidth="1"/>
    <col min="6" max="6" width="13.5703125" customWidth="1"/>
    <col min="7" max="7" width="13.140625" customWidth="1"/>
    <col min="8" max="8" width="12.85546875" customWidth="1"/>
    <col min="9" max="9" width="14.140625" customWidth="1"/>
    <col min="10" max="10" width="13.5703125" customWidth="1"/>
    <col min="11" max="11" width="12.5703125" bestFit="1" customWidth="1"/>
    <col min="12" max="12" width="13" customWidth="1"/>
  </cols>
  <sheetData>
    <row r="1" spans="1:13"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18</v>
      </c>
    </row>
    <row r="2" spans="1:13">
      <c r="A2" s="1" t="s">
        <v>0</v>
      </c>
    </row>
    <row r="3" spans="1:13">
      <c r="B3" t="s">
        <v>11</v>
      </c>
      <c r="C3" s="2">
        <v>-0.41997709999999999</v>
      </c>
      <c r="D3" s="2">
        <v>-0.45858853999999999</v>
      </c>
      <c r="E3" s="2">
        <v>-0.33557345999999999</v>
      </c>
      <c r="F3" s="2">
        <v>-1.3025640999999999</v>
      </c>
      <c r="G3" s="2">
        <v>3.9069400000000002E-3</v>
      </c>
      <c r="H3" s="2">
        <v>-1.13369E-2</v>
      </c>
      <c r="I3" s="2">
        <v>4.6272500000000003E-3</v>
      </c>
      <c r="J3" s="2">
        <v>-0.31215277000000002</v>
      </c>
      <c r="K3" s="2">
        <v>3.8453040000000001E-2</v>
      </c>
      <c r="L3" s="2">
        <v>-0.45280873999999999</v>
      </c>
      <c r="M3" s="2" t="s">
        <v>13</v>
      </c>
    </row>
    <row r="4" spans="1:13">
      <c r="B4" t="s">
        <v>12</v>
      </c>
      <c r="C4" s="2">
        <v>-5.7356500000000001E-3</v>
      </c>
      <c r="D4" s="2">
        <v>-1.225042E-2</v>
      </c>
      <c r="E4" s="2">
        <v>-5.2122499999999999E-3</v>
      </c>
      <c r="F4" s="2">
        <v>-1.3406909999999999E-2</v>
      </c>
      <c r="G4" s="2">
        <v>9.5320000000000002E-5</v>
      </c>
      <c r="H4" s="2">
        <v>-2.8710999999999998E-4</v>
      </c>
      <c r="I4" s="2">
        <v>6.0999999999999999E-5</v>
      </c>
      <c r="J4" s="2">
        <v>-4.3600000000000002E-3</v>
      </c>
      <c r="K4" s="2">
        <v>1.01458E-3</v>
      </c>
      <c r="L4" s="2">
        <v>-1.033221E-2</v>
      </c>
      <c r="M4" s="2" t="s">
        <v>13</v>
      </c>
    </row>
    <row r="5" spans="1:13">
      <c r="B5" t="s">
        <v>14</v>
      </c>
      <c r="C5" s="3">
        <v>1</v>
      </c>
      <c r="D5" s="3">
        <v>1</v>
      </c>
      <c r="E5" s="3">
        <v>1</v>
      </c>
      <c r="F5" s="3">
        <v>1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 t="s">
        <v>13</v>
      </c>
      <c r="M5" s="2"/>
    </row>
    <row r="6" spans="1:13">
      <c r="C6" s="3"/>
      <c r="D6" s="3"/>
      <c r="E6" s="3"/>
      <c r="F6" s="3"/>
      <c r="G6" s="3"/>
      <c r="H6" s="3"/>
      <c r="I6" s="3"/>
      <c r="J6" s="3"/>
      <c r="K6" s="3"/>
      <c r="L6" s="3"/>
      <c r="M6" s="2"/>
    </row>
    <row r="7" spans="1:13">
      <c r="A7" t="s">
        <v>22</v>
      </c>
      <c r="B7" t="s">
        <v>27</v>
      </c>
      <c r="C7" s="4">
        <v>0.68</v>
      </c>
      <c r="D7" s="4">
        <v>1.1599999999999999</v>
      </c>
      <c r="E7" s="4">
        <v>1.1499999999999999</v>
      </c>
      <c r="F7" s="4">
        <v>1.1299999999999999</v>
      </c>
      <c r="G7" s="4">
        <v>0.42</v>
      </c>
      <c r="H7" s="4">
        <v>0.3</v>
      </c>
      <c r="I7" s="4">
        <v>0.72</v>
      </c>
      <c r="J7" s="4"/>
      <c r="K7" s="4"/>
      <c r="L7" s="4">
        <v>2.9</v>
      </c>
      <c r="M7" s="4">
        <v>0.38</v>
      </c>
    </row>
    <row r="8" spans="1:13">
      <c r="B8" t="s">
        <v>28</v>
      </c>
      <c r="C8" s="4">
        <v>15.07</v>
      </c>
      <c r="D8" s="4">
        <v>39.4</v>
      </c>
      <c r="E8" s="4">
        <v>66.13</v>
      </c>
      <c r="F8" s="4">
        <v>52</v>
      </c>
      <c r="G8" s="4">
        <v>15.07</v>
      </c>
      <c r="H8" s="4">
        <v>10.79</v>
      </c>
      <c r="I8" s="4">
        <v>41.05</v>
      </c>
      <c r="J8" s="4" t="s">
        <v>20</v>
      </c>
      <c r="K8" s="4" t="s">
        <v>20</v>
      </c>
      <c r="L8" s="4">
        <v>127.03</v>
      </c>
      <c r="M8" s="4">
        <v>30.4</v>
      </c>
    </row>
    <row r="9" spans="1:13" hidden="1">
      <c r="B9" t="s">
        <v>24</v>
      </c>
      <c r="C9" s="2">
        <v>471</v>
      </c>
      <c r="D9" s="2">
        <v>415.6</v>
      </c>
      <c r="E9" s="2">
        <v>277.2</v>
      </c>
      <c r="F9" s="2">
        <v>204.6</v>
      </c>
      <c r="G9" s="2">
        <v>220.2</v>
      </c>
      <c r="H9" s="2">
        <v>174.2</v>
      </c>
      <c r="I9" s="2">
        <v>144.4</v>
      </c>
      <c r="J9" s="2" t="s">
        <v>20</v>
      </c>
      <c r="K9" s="2" t="s">
        <v>20</v>
      </c>
      <c r="L9" s="2">
        <v>62.1</v>
      </c>
      <c r="M9" s="2">
        <v>74.891000000000005</v>
      </c>
    </row>
    <row r="10" spans="1:13" hidden="1">
      <c r="B10" t="s">
        <v>15</v>
      </c>
      <c r="C10" s="2">
        <v>2.6</v>
      </c>
      <c r="D10" s="2">
        <v>4.5</v>
      </c>
      <c r="E10" s="2">
        <v>2.33</v>
      </c>
      <c r="F10" s="2">
        <v>1.53</v>
      </c>
      <c r="G10" s="2">
        <v>1.8</v>
      </c>
      <c r="H10" s="2">
        <v>0.45</v>
      </c>
      <c r="I10" s="2">
        <v>0.79</v>
      </c>
      <c r="J10" s="2" t="s">
        <v>20</v>
      </c>
      <c r="K10" s="2" t="s">
        <v>20</v>
      </c>
      <c r="L10" s="2" t="s">
        <v>20</v>
      </c>
      <c r="M10" s="2"/>
    </row>
    <row r="11" spans="1:13" hidden="1">
      <c r="B11" t="s">
        <v>16</v>
      </c>
      <c r="C11" s="2">
        <v>3.274</v>
      </c>
      <c r="D11" s="2">
        <v>5.8140000000000001</v>
      </c>
      <c r="E11" s="2">
        <v>4.0350000000000001</v>
      </c>
      <c r="F11" s="2">
        <v>2.6</v>
      </c>
      <c r="G11" s="2">
        <v>0.92</v>
      </c>
      <c r="H11" s="2">
        <v>0.69399999999999995</v>
      </c>
      <c r="I11" s="2">
        <v>1.405</v>
      </c>
      <c r="J11" s="2" t="s">
        <v>20</v>
      </c>
      <c r="K11" s="2" t="s">
        <v>20</v>
      </c>
      <c r="L11" s="2">
        <v>1.8</v>
      </c>
      <c r="M11" s="2">
        <v>0.3</v>
      </c>
    </row>
    <row r="12" spans="1:13" hidden="1">
      <c r="B12" t="s">
        <v>17</v>
      </c>
      <c r="C12" s="2">
        <v>11.55</v>
      </c>
      <c r="D12" s="2">
        <v>6.4</v>
      </c>
      <c r="E12" s="2">
        <v>6.35</v>
      </c>
      <c r="F12" s="2">
        <v>7.55</v>
      </c>
      <c r="G12" s="2">
        <v>1.3</v>
      </c>
      <c r="H12" s="2">
        <v>4.9000000000000004</v>
      </c>
      <c r="I12" s="2">
        <v>3.85</v>
      </c>
      <c r="J12" s="2" t="s">
        <v>20</v>
      </c>
      <c r="K12" s="2" t="s">
        <v>20</v>
      </c>
      <c r="L12" s="2" t="s">
        <v>20</v>
      </c>
      <c r="M12" s="2">
        <v>2.1</v>
      </c>
    </row>
    <row r="13" spans="1:13" hidden="1">
      <c r="B13" t="s">
        <v>19</v>
      </c>
      <c r="C13" s="2">
        <v>180.65</v>
      </c>
      <c r="D13" s="2">
        <v>176.4</v>
      </c>
      <c r="E13" s="2">
        <v>90.75</v>
      </c>
      <c r="F13" s="2">
        <v>107.6</v>
      </c>
      <c r="G13" s="2">
        <v>18.399999999999999</v>
      </c>
      <c r="H13" s="2">
        <v>77</v>
      </c>
      <c r="I13" s="2">
        <v>47.7</v>
      </c>
      <c r="J13" s="2" t="s">
        <v>20</v>
      </c>
      <c r="K13" s="2" t="s">
        <v>20</v>
      </c>
      <c r="L13" s="2" t="s">
        <v>20</v>
      </c>
      <c r="M13" s="2">
        <v>23.75</v>
      </c>
    </row>
    <row r="14" spans="1:13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>
      <c r="A15" s="1" t="s">
        <v>21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>
      <c r="A16" t="s">
        <v>23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4">
      <c r="B17" s="20" t="s">
        <v>31</v>
      </c>
      <c r="C17" s="21">
        <v>0.47460000000000002</v>
      </c>
      <c r="D17" s="21">
        <v>0.33329999999999999</v>
      </c>
      <c r="E17" s="21">
        <v>1.25</v>
      </c>
      <c r="F17" s="21">
        <v>1.6</v>
      </c>
      <c r="G17" s="21">
        <v>1.0555559999999999</v>
      </c>
      <c r="H17" s="21">
        <v>0.43056</v>
      </c>
      <c r="I17" s="21">
        <v>1.0649999999999999</v>
      </c>
      <c r="J17" s="2"/>
      <c r="K17" s="2"/>
      <c r="L17" s="2">
        <v>0.20513000000000001</v>
      </c>
      <c r="M17" s="2">
        <v>1.4443999999999999</v>
      </c>
    </row>
    <row r="18" spans="1:14">
      <c r="B18" s="20" t="s">
        <v>33</v>
      </c>
      <c r="C18" s="21">
        <v>0.32202999999999998</v>
      </c>
      <c r="D18" s="21">
        <v>0.1111</v>
      </c>
      <c r="E18" s="21">
        <v>0.8</v>
      </c>
      <c r="F18" s="21">
        <v>0.65</v>
      </c>
      <c r="G18" s="21">
        <v>0.55559999999999998</v>
      </c>
      <c r="H18" s="21">
        <v>0.23610999999999999</v>
      </c>
      <c r="I18" s="21">
        <v>0.5625</v>
      </c>
      <c r="J18" s="2"/>
      <c r="K18" s="2"/>
      <c r="L18" s="2">
        <v>0.15384999999999999</v>
      </c>
      <c r="M18" s="2">
        <v>0.72219999999999995</v>
      </c>
    </row>
    <row r="19" spans="1:14">
      <c r="B19" s="20" t="s">
        <v>34</v>
      </c>
      <c r="C19" s="21">
        <v>8.4750000000000006E-2</v>
      </c>
      <c r="D19" s="21">
        <v>0</v>
      </c>
      <c r="E19" s="21">
        <v>0.2</v>
      </c>
      <c r="F19" s="21">
        <v>0.65</v>
      </c>
      <c r="G19" s="21">
        <v>0.38889000000000001</v>
      </c>
      <c r="H19" s="21">
        <v>2.7779999999999999E-2</v>
      </c>
      <c r="I19" s="21">
        <v>0.4375</v>
      </c>
      <c r="J19" s="2"/>
      <c r="K19" s="2"/>
      <c r="L19" s="2">
        <v>0</v>
      </c>
      <c r="M19" s="2">
        <v>0.5</v>
      </c>
    </row>
    <row r="20" spans="1:14">
      <c r="B20" s="20" t="s">
        <v>35</v>
      </c>
      <c r="C20" s="21">
        <v>6.7799999999999999E-2</v>
      </c>
      <c r="D20" s="21">
        <v>0.22220000000000001</v>
      </c>
      <c r="E20" s="21">
        <v>0.3</v>
      </c>
      <c r="F20" s="21">
        <v>0.3</v>
      </c>
      <c r="G20" s="21">
        <v>0.11111</v>
      </c>
      <c r="H20" s="21">
        <v>0.16669999999999999</v>
      </c>
      <c r="I20" s="21">
        <v>6.25E-2</v>
      </c>
      <c r="J20" s="2"/>
      <c r="K20" s="2"/>
      <c r="L20" s="2">
        <v>5.1299999999999998E-2</v>
      </c>
      <c r="M20" s="2">
        <v>0.22220000000000001</v>
      </c>
    </row>
    <row r="21" spans="1:14">
      <c r="B21" t="s">
        <v>39</v>
      </c>
      <c r="C21" s="2">
        <v>0.33900000000000002</v>
      </c>
      <c r="D21" s="2">
        <v>0.7</v>
      </c>
      <c r="E21" s="2">
        <v>0.25</v>
      </c>
      <c r="F21" s="2">
        <v>0.25</v>
      </c>
      <c r="G21" s="2">
        <v>0.22220000000000001</v>
      </c>
      <c r="H21" s="2">
        <v>0.28170000000000001</v>
      </c>
      <c r="I21" s="2">
        <v>0.125</v>
      </c>
      <c r="J21" s="2"/>
      <c r="K21" s="2"/>
      <c r="L21" s="2">
        <v>0.3846</v>
      </c>
      <c r="M21" s="2">
        <v>0.38890000000000002</v>
      </c>
    </row>
    <row r="22" spans="1:14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4">
      <c r="A23" t="s">
        <v>41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4">
      <c r="B24" t="s">
        <v>43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3"/>
    </row>
    <row r="25" spans="1:14">
      <c r="B25" t="s">
        <v>44</v>
      </c>
      <c r="C25" s="6">
        <v>857142</v>
      </c>
      <c r="D25" s="5">
        <v>898600</v>
      </c>
      <c r="E25" s="5">
        <v>1514285</v>
      </c>
      <c r="F25" s="5">
        <v>830400</v>
      </c>
      <c r="G25" s="5">
        <v>671833</v>
      </c>
      <c r="H25" s="5">
        <v>816666</v>
      </c>
      <c r="I25" s="5">
        <v>704571.42857142852</v>
      </c>
      <c r="J25" s="5">
        <v>572750</v>
      </c>
      <c r="K25" s="5">
        <v>500000</v>
      </c>
      <c r="L25" s="5">
        <v>801666</v>
      </c>
      <c r="M25" s="5"/>
      <c r="N25" s="3"/>
    </row>
    <row r="26" spans="1:14">
      <c r="B26" t="s">
        <v>45</v>
      </c>
      <c r="C26" s="5" t="s">
        <v>50</v>
      </c>
      <c r="D26" s="7">
        <f>QUOTIENT(964000,5)</f>
        <v>192800</v>
      </c>
      <c r="E26" s="8">
        <f>QUOTIENT(E25,7)</f>
        <v>216326</v>
      </c>
      <c r="F26" s="5">
        <v>729000</v>
      </c>
      <c r="G26" s="5" t="s">
        <v>50</v>
      </c>
      <c r="H26" s="5" t="s">
        <v>50</v>
      </c>
      <c r="I26" s="5">
        <v>332142.85714285716</v>
      </c>
      <c r="J26" s="5">
        <v>175500</v>
      </c>
      <c r="K26" s="5" t="s">
        <v>50</v>
      </c>
      <c r="L26" s="5" t="s">
        <v>50</v>
      </c>
      <c r="M26" s="5"/>
      <c r="N26" s="3"/>
    </row>
    <row r="27" spans="1:14">
      <c r="B27" t="s">
        <v>53</v>
      </c>
      <c r="C27" s="5" t="s">
        <v>13</v>
      </c>
      <c r="D27" s="9">
        <f>D25/D26</f>
        <v>4.6607883817427389</v>
      </c>
      <c r="E27" s="9">
        <f t="shared" ref="E27:J27" si="0">E25/E26</f>
        <v>7.0000138679585442</v>
      </c>
      <c r="F27" s="9">
        <f t="shared" si="0"/>
        <v>1.1390946502057613</v>
      </c>
      <c r="G27" s="9"/>
      <c r="H27" s="9"/>
      <c r="I27" s="9">
        <f t="shared" si="0"/>
        <v>2.121290322580645</v>
      </c>
      <c r="J27" s="9">
        <f t="shared" si="0"/>
        <v>3.2635327635327633</v>
      </c>
      <c r="K27" s="9"/>
      <c r="L27" s="9"/>
      <c r="M27" s="5"/>
      <c r="N27" s="3"/>
    </row>
    <row r="28" spans="1:14"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3"/>
    </row>
    <row r="29" spans="1:14">
      <c r="B29" t="s">
        <v>46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3"/>
    </row>
    <row r="30" spans="1:14">
      <c r="B30" t="s">
        <v>48</v>
      </c>
      <c r="C30" s="5">
        <v>814285</v>
      </c>
      <c r="D30" s="6">
        <f>QUOTIENT(4053000,8)</f>
        <v>506625</v>
      </c>
      <c r="E30" s="5">
        <v>1228571</v>
      </c>
      <c r="F30">
        <v>1181000</v>
      </c>
      <c r="G30" s="5">
        <v>751571</v>
      </c>
      <c r="H30" s="5">
        <v>800000</v>
      </c>
      <c r="I30" s="5">
        <v>660857.14285714284</v>
      </c>
      <c r="J30" s="5">
        <v>458750</v>
      </c>
      <c r="K30" s="5">
        <v>500000</v>
      </c>
      <c r="L30" s="5">
        <v>439500</v>
      </c>
      <c r="M30" s="5"/>
      <c r="N30" s="3"/>
    </row>
    <row r="31" spans="1:14">
      <c r="B31" t="s">
        <v>49</v>
      </c>
      <c r="C31" s="5" t="s">
        <v>13</v>
      </c>
      <c r="D31" s="5">
        <v>0</v>
      </c>
      <c r="E31" s="5">
        <v>457142</v>
      </c>
      <c r="F31" t="s">
        <v>52</v>
      </c>
      <c r="G31" s="5" t="s">
        <v>50</v>
      </c>
      <c r="H31" s="5" t="s">
        <v>50</v>
      </c>
      <c r="I31" s="5">
        <v>287857.14285714284</v>
      </c>
      <c r="J31" s="5">
        <v>176250</v>
      </c>
      <c r="K31" s="5" t="s">
        <v>50</v>
      </c>
      <c r="L31" s="5" t="s">
        <v>50</v>
      </c>
      <c r="M31" s="5"/>
      <c r="N31" s="3"/>
    </row>
    <row r="32" spans="1:14"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3"/>
    </row>
    <row r="33" spans="1:15">
      <c r="A33" t="s">
        <v>54</v>
      </c>
      <c r="B33" t="s">
        <v>75</v>
      </c>
      <c r="C33" s="5">
        <v>3</v>
      </c>
      <c r="D33" s="5">
        <v>2</v>
      </c>
      <c r="E33" s="5">
        <v>3</v>
      </c>
      <c r="F33" s="5">
        <v>3</v>
      </c>
      <c r="G33" s="5">
        <v>2</v>
      </c>
      <c r="H33" s="5">
        <v>2</v>
      </c>
      <c r="I33" s="5">
        <v>1</v>
      </c>
      <c r="J33" s="5">
        <v>3</v>
      </c>
      <c r="K33" s="5">
        <v>2</v>
      </c>
      <c r="L33" s="5"/>
      <c r="M33" s="5"/>
      <c r="N33" s="3"/>
    </row>
    <row r="34" spans="1:15" s="10" customFormat="1" ht="270">
      <c r="A34" s="12"/>
      <c r="B34" s="12" t="s">
        <v>55</v>
      </c>
      <c r="C34" s="13" t="s">
        <v>58</v>
      </c>
      <c r="D34" s="13" t="s">
        <v>59</v>
      </c>
      <c r="E34" s="13" t="s">
        <v>70</v>
      </c>
      <c r="F34" s="13" t="s">
        <v>60</v>
      </c>
      <c r="G34" s="13" t="s">
        <v>73</v>
      </c>
      <c r="H34" s="13" t="s">
        <v>61</v>
      </c>
      <c r="I34" s="13" t="s">
        <v>62</v>
      </c>
      <c r="J34" s="13" t="s">
        <v>63</v>
      </c>
      <c r="K34" s="13" t="s">
        <v>64</v>
      </c>
      <c r="L34" s="13"/>
      <c r="M34" s="13"/>
      <c r="N34" s="14"/>
      <c r="O34" s="12"/>
    </row>
    <row r="35" spans="1:15" ht="105">
      <c r="B35" s="10" t="s">
        <v>65</v>
      </c>
      <c r="C35" s="11">
        <f>35.611+4.923</f>
        <v>40.533999999999999</v>
      </c>
      <c r="D35" s="13">
        <v>50</v>
      </c>
      <c r="E35" s="13">
        <f>31.2+17.4</f>
        <v>48.599999999999994</v>
      </c>
      <c r="F35" s="13" t="s">
        <v>72</v>
      </c>
      <c r="G35" s="13" t="s">
        <v>74</v>
      </c>
      <c r="H35" s="13">
        <v>85</v>
      </c>
      <c r="I35" s="13">
        <v>100</v>
      </c>
      <c r="J35" s="13">
        <v>75.099999999999994</v>
      </c>
      <c r="K35" s="13">
        <v>92.5</v>
      </c>
      <c r="L35" s="13">
        <v>62.96</v>
      </c>
      <c r="M35" s="13"/>
      <c r="N35" s="14"/>
      <c r="O35" s="10"/>
    </row>
    <row r="36" spans="1:15" ht="30">
      <c r="B36" s="10">
        <v>-10</v>
      </c>
      <c r="C36" s="11" t="s">
        <v>66</v>
      </c>
      <c r="D36" s="13" t="s">
        <v>67</v>
      </c>
      <c r="E36" s="13" t="s">
        <v>68</v>
      </c>
      <c r="F36" s="13" t="s">
        <v>69</v>
      </c>
      <c r="G36" s="13"/>
      <c r="H36" s="13"/>
      <c r="I36" s="13"/>
      <c r="J36" s="13"/>
      <c r="K36" s="13"/>
      <c r="L36" s="13"/>
      <c r="M36" s="13"/>
      <c r="N36" s="14"/>
      <c r="O36" s="10"/>
    </row>
    <row r="37" spans="1:15">
      <c r="B37" s="10" t="s">
        <v>76</v>
      </c>
      <c r="C37" s="11">
        <f>(2*(35.611^2)+2*(4.923^2)+18.932^2)</f>
        <v>2943.1791239999993</v>
      </c>
      <c r="D37" s="13">
        <f>2*50^2</f>
        <v>5000</v>
      </c>
      <c r="E37" s="13">
        <f>(17.4^2+31.2^2+(2*0.5^2)+2*25.2^2)</f>
        <v>2546.7799999999997</v>
      </c>
      <c r="F37" s="13">
        <f>35.38^2+8.25^2+37.25^2+7.53^2+5.22^2</f>
        <v>2791.3187000000003</v>
      </c>
      <c r="G37" s="13">
        <f>41.74^2+8.25^2+37.25^2+7.53^2+5.22^2</f>
        <v>3281.8018999999999</v>
      </c>
      <c r="H37" s="13">
        <f>10^2+5^2+85^2</f>
        <v>7350</v>
      </c>
      <c r="I37" s="13">
        <f>100^2</f>
        <v>10000</v>
      </c>
      <c r="J37" s="13">
        <f>10^2+14.9^2+75.1^2</f>
        <v>5962.0199999999995</v>
      </c>
      <c r="K37" s="13">
        <f>7.5^2+92.5^2</f>
        <v>8612.5</v>
      </c>
      <c r="L37" s="13">
        <f>62.96^2+37.04^2</f>
        <v>5335.9232000000002</v>
      </c>
      <c r="M37" s="13"/>
      <c r="N37" s="12"/>
      <c r="O37" s="10"/>
    </row>
    <row r="38" spans="1:15">
      <c r="B38" s="10" t="s">
        <v>77</v>
      </c>
      <c r="C38" s="11">
        <f>2*40.534^2+18.932^2</f>
        <v>3644.4309359999997</v>
      </c>
      <c r="D38" s="13">
        <f>2*50^2</f>
        <v>5000</v>
      </c>
      <c r="E38" s="13">
        <f>48.6^2+18.05^2+26.62^2</f>
        <v>3396.3869</v>
      </c>
      <c r="F38" s="13">
        <f>55.34^2+18.05^2+26.62^2</f>
        <v>4096.9425000000001</v>
      </c>
      <c r="G38" s="13">
        <f>2*50^2</f>
        <v>5000</v>
      </c>
      <c r="H38" s="13">
        <f>15^2+85^2</f>
        <v>7450</v>
      </c>
      <c r="I38" s="13">
        <v>10000</v>
      </c>
      <c r="J38" s="13">
        <f>10^2+14.9^2+75.1^2</f>
        <v>5962.0199999999995</v>
      </c>
      <c r="K38" s="13">
        <f>7.5^2+92.5^2</f>
        <v>8612.5</v>
      </c>
      <c r="L38" s="13">
        <f>62.96^2+37.04^2</f>
        <v>5335.9232000000002</v>
      </c>
      <c r="M38" s="13"/>
      <c r="N38" s="12"/>
      <c r="O38" s="10"/>
    </row>
    <row r="39" spans="1:15"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</row>
    <row r="40" spans="1:15">
      <c r="B40" t="s">
        <v>26</v>
      </c>
    </row>
    <row r="41" spans="1:15">
      <c r="B41" t="s">
        <v>25</v>
      </c>
    </row>
    <row r="42" spans="1:15">
      <c r="B42" t="s">
        <v>29</v>
      </c>
    </row>
    <row r="43" spans="1:15">
      <c r="B43" t="s">
        <v>30</v>
      </c>
    </row>
    <row r="44" spans="1:15">
      <c r="B44" t="s">
        <v>32</v>
      </c>
    </row>
    <row r="45" spans="1:15">
      <c r="B45" t="s">
        <v>36</v>
      </c>
    </row>
    <row r="46" spans="1:15">
      <c r="B46" t="s">
        <v>37</v>
      </c>
    </row>
    <row r="47" spans="1:15">
      <c r="B47" t="s">
        <v>38</v>
      </c>
    </row>
    <row r="48" spans="1:15">
      <c r="B48" t="s">
        <v>40</v>
      </c>
    </row>
    <row r="49" spans="2:2">
      <c r="B49" t="s">
        <v>42</v>
      </c>
    </row>
    <row r="50" spans="2:2">
      <c r="B50" t="s">
        <v>47</v>
      </c>
    </row>
    <row r="51" spans="2:2">
      <c r="B51" t="s">
        <v>51</v>
      </c>
    </row>
    <row r="52" spans="2:2">
      <c r="B52" t="s">
        <v>56</v>
      </c>
    </row>
    <row r="53" spans="2:2">
      <c r="B53" t="s">
        <v>57</v>
      </c>
    </row>
    <row r="54" spans="2:2">
      <c r="B54" t="s">
        <v>71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"/>
  <sheetViews>
    <sheetView tabSelected="1" workbookViewId="0">
      <selection activeCell="F8" sqref="F8"/>
    </sheetView>
  </sheetViews>
  <sheetFormatPr baseColWidth="10" defaultRowHeight="15"/>
  <sheetData>
    <row r="1" spans="1:12">
      <c r="B1" t="s">
        <v>4</v>
      </c>
      <c r="C1" t="s">
        <v>2</v>
      </c>
      <c r="D1" t="s">
        <v>10</v>
      </c>
      <c r="E1" t="s">
        <v>1</v>
      </c>
      <c r="F1" t="s">
        <v>3</v>
      </c>
      <c r="G1" t="s">
        <v>8</v>
      </c>
      <c r="H1" t="s">
        <v>6</v>
      </c>
      <c r="I1" t="s">
        <v>5</v>
      </c>
      <c r="J1" t="s">
        <v>7</v>
      </c>
      <c r="K1" t="s">
        <v>9</v>
      </c>
    </row>
    <row r="2" spans="1:12">
      <c r="A2" t="s">
        <v>11</v>
      </c>
      <c r="B2" s="19">
        <v>-1.3025640999999999</v>
      </c>
      <c r="C2" s="19">
        <v>-0.45858853999999999</v>
      </c>
      <c r="D2" s="19">
        <v>-0.45280873999999999</v>
      </c>
      <c r="E2" s="19">
        <v>-0.41997709999999999</v>
      </c>
      <c r="F2" s="19">
        <v>-0.33557345999999999</v>
      </c>
      <c r="G2" s="19">
        <v>-0.31215277000000002</v>
      </c>
      <c r="H2" s="19">
        <v>-1.13369E-2</v>
      </c>
      <c r="I2" s="19">
        <v>3.9069400000000002E-3</v>
      </c>
      <c r="J2" s="19">
        <v>4.6272500000000003E-3</v>
      </c>
      <c r="K2" s="19">
        <v>3.8453040000000001E-2</v>
      </c>
    </row>
    <row r="3" spans="1:12">
      <c r="B3">
        <v>1</v>
      </c>
      <c r="C3">
        <v>1</v>
      </c>
      <c r="D3">
        <v>1</v>
      </c>
      <c r="E3">
        <v>1</v>
      </c>
      <c r="F3">
        <v>1</v>
      </c>
      <c r="G3">
        <v>0</v>
      </c>
      <c r="H3">
        <v>0</v>
      </c>
      <c r="I3">
        <v>0</v>
      </c>
      <c r="J3">
        <v>0</v>
      </c>
      <c r="K3">
        <v>0</v>
      </c>
      <c r="L3" s="19">
        <f>AVERAGE(B2:K2)</f>
        <v>-0.32460143800000002</v>
      </c>
    </row>
    <row r="12" spans="1:12">
      <c r="B12" t="s">
        <v>4</v>
      </c>
      <c r="C12" t="s">
        <v>2</v>
      </c>
      <c r="D12" t="s">
        <v>10</v>
      </c>
      <c r="E12" t="s">
        <v>1</v>
      </c>
      <c r="F12" t="s">
        <v>3</v>
      </c>
      <c r="G12" t="s">
        <v>8</v>
      </c>
      <c r="H12" t="s">
        <v>6</v>
      </c>
      <c r="I12" t="s">
        <v>7</v>
      </c>
      <c r="J12" t="s">
        <v>5</v>
      </c>
      <c r="K12" t="s">
        <v>9</v>
      </c>
    </row>
    <row r="13" spans="1:12">
      <c r="A13" t="s">
        <v>12</v>
      </c>
      <c r="B13" s="19">
        <v>-1.3406909999999999E-2</v>
      </c>
      <c r="C13" s="19">
        <v>-1.225042E-2</v>
      </c>
      <c r="D13" s="19">
        <v>-1.033221E-2</v>
      </c>
      <c r="E13" s="19">
        <v>-5.7356500000000001E-3</v>
      </c>
      <c r="F13" s="19">
        <v>-5.2122499999999999E-3</v>
      </c>
      <c r="G13" s="19">
        <v>-4.3600000000000002E-3</v>
      </c>
      <c r="H13" s="19">
        <v>-2.8710999999999998E-4</v>
      </c>
      <c r="I13" s="19">
        <v>6.0999999999999999E-5</v>
      </c>
      <c r="J13" s="19">
        <v>9.5320000000000002E-5</v>
      </c>
      <c r="K13" s="19">
        <v>1.01458E-3</v>
      </c>
    </row>
    <row r="14" spans="1:12">
      <c r="B14">
        <v>1</v>
      </c>
      <c r="C14">
        <v>1</v>
      </c>
      <c r="D14">
        <v>1</v>
      </c>
      <c r="E14">
        <v>1</v>
      </c>
      <c r="F14">
        <v>1</v>
      </c>
      <c r="G14">
        <v>0</v>
      </c>
      <c r="H14">
        <v>0</v>
      </c>
      <c r="I14">
        <v>0</v>
      </c>
      <c r="J14">
        <v>0</v>
      </c>
      <c r="K14">
        <v>0</v>
      </c>
      <c r="L14" s="28">
        <f>AVERAGE(B13:K13)</f>
        <v>-5.0413650000000008E-3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3"/>
  <sheetViews>
    <sheetView topLeftCell="B1" workbookViewId="0">
      <selection activeCell="C5" sqref="C5"/>
    </sheetView>
  </sheetViews>
  <sheetFormatPr baseColWidth="10" defaultRowHeight="15"/>
  <cols>
    <col min="2" max="2" width="21.140625" customWidth="1"/>
    <col min="13" max="13" width="20.140625" customWidth="1"/>
  </cols>
  <sheetData>
    <row r="1" spans="1:14"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N1" t="s">
        <v>116</v>
      </c>
    </row>
    <row r="2" spans="1:14">
      <c r="A2" s="1" t="s">
        <v>0</v>
      </c>
    </row>
    <row r="3" spans="1:14">
      <c r="B3" t="s">
        <v>11</v>
      </c>
      <c r="C3" s="17">
        <v>-0.41997709999999999</v>
      </c>
      <c r="D3" s="17">
        <v>-0.45858853999999999</v>
      </c>
      <c r="E3" s="17">
        <v>-0.33557345999999999</v>
      </c>
      <c r="F3" s="17">
        <v>-1.3025640999999999</v>
      </c>
      <c r="G3" s="18">
        <v>3.9069400000000002E-3</v>
      </c>
      <c r="H3" s="18">
        <v>-1.13369E-2</v>
      </c>
      <c r="I3" s="18">
        <v>4.6272500000000003E-3</v>
      </c>
      <c r="J3" s="18">
        <v>-0.31215277000000002</v>
      </c>
      <c r="K3" s="18">
        <v>3.8453040000000001E-2</v>
      </c>
      <c r="L3" s="17">
        <v>-0.45280873999999999</v>
      </c>
      <c r="N3">
        <f>SUM(C3:L3)/10</f>
        <v>-0.32460143800000002</v>
      </c>
    </row>
    <row r="4" spans="1:14">
      <c r="B4" t="s">
        <v>12</v>
      </c>
      <c r="C4" s="17">
        <v>-5.7356500000000001E-3</v>
      </c>
      <c r="D4" s="17">
        <v>-1.225042E-2</v>
      </c>
      <c r="E4" s="17">
        <v>-5.2122499999999999E-3</v>
      </c>
      <c r="F4" s="17">
        <v>-1.3406909999999999E-2</v>
      </c>
      <c r="G4" s="18">
        <v>9.5320000000000002E-5</v>
      </c>
      <c r="H4" s="18">
        <v>-2.8710999999999998E-4</v>
      </c>
      <c r="I4" s="18">
        <v>6.0999999999999999E-5</v>
      </c>
      <c r="J4" s="18">
        <v>-4.3600000000000002E-3</v>
      </c>
      <c r="K4" s="18">
        <v>1.01458E-3</v>
      </c>
      <c r="L4" s="17">
        <v>-1.033221E-2</v>
      </c>
      <c r="N4">
        <f>SUM(C4:L4)/10</f>
        <v>-5.0413650000000008E-3</v>
      </c>
    </row>
    <row r="5" spans="1:14">
      <c r="B5" s="10" t="s">
        <v>76</v>
      </c>
      <c r="C5" s="11">
        <f>(40.534^2+35.611^2+18.932^2+4.923^2)</f>
        <v>3293.8050299999995</v>
      </c>
      <c r="D5" s="13">
        <f>50^2+50^2</f>
        <v>5000</v>
      </c>
      <c r="E5" s="13">
        <f>(48.7^2+25.3^2+25.3^2+0.35^2+0.35^2)</f>
        <v>3652.1150000000002</v>
      </c>
      <c r="F5" s="13">
        <f>(35.38^2+19.96^2+18.05^2+26.61^2)</f>
        <v>2684.0406000000003</v>
      </c>
      <c r="G5" s="13">
        <f>(41.75^2+8.25^2+37.25^2+7.53^2+5.22^2)</f>
        <v>3282.6367999999998</v>
      </c>
      <c r="H5" s="13">
        <f>(10^2+5^2+85^2)</f>
        <v>7350</v>
      </c>
      <c r="I5" s="13">
        <f>100^2</f>
        <v>10000</v>
      </c>
      <c r="J5" s="13">
        <f>10^2+14.9^2+75.1^2</f>
        <v>5962.0199999999995</v>
      </c>
      <c r="K5" s="13">
        <f>7.5^2+92.5^2</f>
        <v>8612.5</v>
      </c>
      <c r="L5" s="16">
        <f>62.96^2+37.04^2</f>
        <v>5335.9232000000002</v>
      </c>
    </row>
    <row r="6" spans="1:14">
      <c r="B6" s="10" t="s">
        <v>77</v>
      </c>
      <c r="C6" s="11">
        <f>40.534^2+40.35^2+18.932^2</f>
        <v>3629.54828</v>
      </c>
      <c r="D6" s="13">
        <f>50^2+50^2</f>
        <v>5000</v>
      </c>
      <c r="E6" s="13">
        <f>48.7^2+50.6^2+0.7^2</f>
        <v>4932.54</v>
      </c>
      <c r="F6" s="13">
        <f>55.34^2+18.05^2+26.61^2</f>
        <v>4096.4102000000003</v>
      </c>
      <c r="G6" s="13">
        <f>2*50^2</f>
        <v>5000</v>
      </c>
      <c r="H6" s="13">
        <f>15^2+85^2</f>
        <v>7450</v>
      </c>
      <c r="I6" s="13">
        <v>10000</v>
      </c>
      <c r="J6" s="13">
        <f>10^2+14.9^2+75.1^2</f>
        <v>5962.0199999999995</v>
      </c>
      <c r="K6" s="13">
        <f>7.5^2+92.5^2</f>
        <v>8612.5</v>
      </c>
      <c r="L6" s="16">
        <f>62.96^2+37.04^2</f>
        <v>5335.9232000000002</v>
      </c>
    </row>
    <row r="8" spans="1:14" ht="105">
      <c r="F8" s="13" t="s">
        <v>72</v>
      </c>
      <c r="G8" s="13" t="s">
        <v>74</v>
      </c>
      <c r="H8" s="13">
        <v>85</v>
      </c>
      <c r="I8" s="13">
        <v>100</v>
      </c>
      <c r="J8" s="13">
        <v>75.099999999999994</v>
      </c>
      <c r="K8" s="13">
        <v>92.5</v>
      </c>
      <c r="L8" s="13"/>
    </row>
    <row r="9" spans="1:14">
      <c r="B9" t="s">
        <v>78</v>
      </c>
      <c r="C9" s="23">
        <f>35.611+4.923</f>
        <v>40.533999999999999</v>
      </c>
      <c r="D9" s="24">
        <v>50</v>
      </c>
      <c r="E9" s="24">
        <v>48.7</v>
      </c>
      <c r="F9" s="22">
        <v>35.380000000000003</v>
      </c>
      <c r="G9" s="22">
        <v>41.75</v>
      </c>
      <c r="H9" s="22">
        <v>85</v>
      </c>
      <c r="I9" s="22">
        <v>100</v>
      </c>
      <c r="J9" s="22">
        <v>75.099999999999994</v>
      </c>
      <c r="K9" s="22">
        <v>92.5</v>
      </c>
      <c r="L9" s="22">
        <v>62.96</v>
      </c>
      <c r="M9" t="s">
        <v>127</v>
      </c>
      <c r="N9" t="s">
        <v>126</v>
      </c>
    </row>
    <row r="10" spans="1:14" hidden="1">
      <c r="B10" t="s">
        <v>79</v>
      </c>
      <c r="C10" s="11"/>
      <c r="D10" s="13">
        <v>50</v>
      </c>
      <c r="E10" s="13"/>
      <c r="F10">
        <v>35.380000000000003</v>
      </c>
      <c r="G10">
        <v>41.75</v>
      </c>
      <c r="H10">
        <v>85</v>
      </c>
      <c r="I10">
        <v>100</v>
      </c>
      <c r="J10">
        <v>75.099999999999994</v>
      </c>
      <c r="K10">
        <v>92.5</v>
      </c>
      <c r="L10">
        <v>62.69</v>
      </c>
    </row>
    <row r="11" spans="1:14">
      <c r="B11" t="s">
        <v>82</v>
      </c>
      <c r="C11" s="11">
        <f>35.611+4.923</f>
        <v>40.533999999999999</v>
      </c>
      <c r="D11" s="13">
        <v>50</v>
      </c>
      <c r="E11" s="13">
        <v>48.7</v>
      </c>
      <c r="F11">
        <v>55.34</v>
      </c>
      <c r="G11">
        <v>50</v>
      </c>
      <c r="H11">
        <v>85</v>
      </c>
      <c r="I11">
        <v>100</v>
      </c>
      <c r="J11">
        <v>75.099999999999994</v>
      </c>
      <c r="K11">
        <v>92.5</v>
      </c>
      <c r="L11">
        <v>62.96</v>
      </c>
    </row>
    <row r="13" spans="1:14">
      <c r="B13" t="s">
        <v>84</v>
      </c>
    </row>
    <row r="14" spans="1:14">
      <c r="B14" t="s">
        <v>81</v>
      </c>
    </row>
    <row r="15" spans="1:14">
      <c r="B15" t="s">
        <v>80</v>
      </c>
    </row>
    <row r="16" spans="1:14">
      <c r="B16" t="s">
        <v>83</v>
      </c>
    </row>
    <row r="17" spans="1:9">
      <c r="G17" t="s">
        <v>89</v>
      </c>
      <c r="H17" t="s">
        <v>90</v>
      </c>
    </row>
    <row r="18" spans="1:9">
      <c r="A18" t="s">
        <v>87</v>
      </c>
      <c r="B18" t="s">
        <v>85</v>
      </c>
      <c r="G18">
        <f>(C3+D3+E3+F3+G3)/5</f>
        <v>-0.50255925199999996</v>
      </c>
      <c r="H18">
        <f>(C4+D4+E4+F4+G4)/5</f>
        <v>-7.3019820000000003E-3</v>
      </c>
    </row>
    <row r="19" spans="1:9">
      <c r="A19" t="s">
        <v>87</v>
      </c>
      <c r="B19" t="s">
        <v>86</v>
      </c>
      <c r="G19">
        <f>(H3+I3+J3+K3+L3)/5</f>
        <v>-0.14664362400000003</v>
      </c>
      <c r="H19">
        <f>(H4+I4+J4+K4+L4)/5</f>
        <v>-2.780748E-3</v>
      </c>
    </row>
    <row r="20" spans="1:9">
      <c r="B20" t="s">
        <v>88</v>
      </c>
      <c r="G20">
        <f>SUM(C3:L3)/10</f>
        <v>-0.32460143800000002</v>
      </c>
      <c r="H20">
        <f>SUM(C4:L4)/10</f>
        <v>-5.0413650000000008E-3</v>
      </c>
    </row>
    <row r="23" spans="1:9">
      <c r="C23" t="s">
        <v>91</v>
      </c>
      <c r="D23" t="s">
        <v>92</v>
      </c>
      <c r="H23" t="s">
        <v>91</v>
      </c>
      <c r="I23" t="s">
        <v>92</v>
      </c>
    </row>
    <row r="24" spans="1:9">
      <c r="A24" t="s">
        <v>93</v>
      </c>
      <c r="B24" t="s">
        <v>94</v>
      </c>
      <c r="C24">
        <v>1</v>
      </c>
      <c r="D24">
        <v>3</v>
      </c>
      <c r="F24" t="s">
        <v>90</v>
      </c>
      <c r="G24" t="s">
        <v>94</v>
      </c>
      <c r="H24">
        <v>1</v>
      </c>
      <c r="I24">
        <v>4</v>
      </c>
    </row>
    <row r="25" spans="1:9">
      <c r="B25" t="s">
        <v>95</v>
      </c>
      <c r="C25">
        <v>4</v>
      </c>
      <c r="D25">
        <v>2</v>
      </c>
      <c r="G25" t="s">
        <v>95</v>
      </c>
      <c r="H25">
        <v>4</v>
      </c>
      <c r="I25">
        <v>1</v>
      </c>
    </row>
    <row r="27" spans="1:9">
      <c r="B27" t="s">
        <v>96</v>
      </c>
      <c r="C27" t="s">
        <v>10</v>
      </c>
      <c r="F27" t="s">
        <v>96</v>
      </c>
      <c r="G27" t="s">
        <v>10</v>
      </c>
    </row>
    <row r="28" spans="1:9">
      <c r="B28" t="s">
        <v>97</v>
      </c>
      <c r="C28" t="s">
        <v>98</v>
      </c>
      <c r="F28" t="s">
        <v>97</v>
      </c>
      <c r="G28" t="s">
        <v>102</v>
      </c>
    </row>
    <row r="29" spans="1:9">
      <c r="B29" t="s">
        <v>99</v>
      </c>
      <c r="C29" t="s">
        <v>100</v>
      </c>
      <c r="F29" t="s">
        <v>99</v>
      </c>
      <c r="G29" t="s">
        <v>103</v>
      </c>
    </row>
    <row r="30" spans="1:9">
      <c r="B30" t="s">
        <v>101</v>
      </c>
      <c r="C30" t="s">
        <v>5</v>
      </c>
      <c r="F30" t="s">
        <v>101</v>
      </c>
      <c r="G30" t="s">
        <v>5</v>
      </c>
    </row>
    <row r="32" spans="1:9">
      <c r="C32" t="s">
        <v>120</v>
      </c>
      <c r="D32" t="s">
        <v>121</v>
      </c>
      <c r="H32" t="s">
        <v>124</v>
      </c>
      <c r="I32" t="s">
        <v>125</v>
      </c>
    </row>
    <row r="33" spans="2:9">
      <c r="B33" t="s">
        <v>104</v>
      </c>
      <c r="C33">
        <v>20</v>
      </c>
      <c r="D33">
        <v>80</v>
      </c>
      <c r="G33" t="s">
        <v>122</v>
      </c>
      <c r="H33">
        <v>20</v>
      </c>
      <c r="I33">
        <v>80</v>
      </c>
    </row>
    <row r="34" spans="2:9">
      <c r="B34" t="s">
        <v>105</v>
      </c>
      <c r="C34">
        <v>80</v>
      </c>
      <c r="D34">
        <v>20</v>
      </c>
      <c r="G34" t="s">
        <v>123</v>
      </c>
      <c r="H34">
        <v>80</v>
      </c>
      <c r="I34">
        <v>20</v>
      </c>
    </row>
    <row r="58" spans="2:12">
      <c r="C58" t="s">
        <v>4</v>
      </c>
      <c r="D58" t="s">
        <v>2</v>
      </c>
      <c r="E58" t="s">
        <v>10</v>
      </c>
      <c r="F58" t="s">
        <v>1</v>
      </c>
      <c r="G58" t="s">
        <v>3</v>
      </c>
      <c r="H58" t="s">
        <v>8</v>
      </c>
      <c r="I58" t="s">
        <v>6</v>
      </c>
      <c r="J58" t="s">
        <v>7</v>
      </c>
      <c r="K58" t="s">
        <v>5</v>
      </c>
      <c r="L58" t="s">
        <v>9</v>
      </c>
    </row>
    <row r="60" spans="2:12">
      <c r="B60" t="s">
        <v>11</v>
      </c>
      <c r="C60" s="2">
        <v>-1.3025640999999999</v>
      </c>
      <c r="D60" s="2">
        <v>-0.45858853999999999</v>
      </c>
      <c r="E60" s="2">
        <v>-0.45280873999999999</v>
      </c>
      <c r="F60" s="2">
        <v>-0.41997709999999999</v>
      </c>
      <c r="G60" s="2">
        <v>-0.33557345999999999</v>
      </c>
      <c r="H60" s="2">
        <v>-0.31215277000000002</v>
      </c>
      <c r="I60" s="2">
        <v>-1.13369E-2</v>
      </c>
      <c r="J60" s="2">
        <v>4.6272500000000003E-3</v>
      </c>
      <c r="K60" s="2">
        <v>3.9069400000000002E-3</v>
      </c>
      <c r="L60" s="2">
        <v>3.8453040000000001E-2</v>
      </c>
    </row>
    <row r="61" spans="2:12">
      <c r="B61" t="s">
        <v>12</v>
      </c>
      <c r="C61" s="19">
        <v>-1.3406909999999999E-2</v>
      </c>
      <c r="D61" s="19">
        <v>-1.225042E-2</v>
      </c>
      <c r="E61" s="19">
        <v>-1.033221E-2</v>
      </c>
      <c r="F61" s="19">
        <v>-5.7356500000000001E-3</v>
      </c>
      <c r="G61" s="19">
        <v>-5.2122499999999999E-3</v>
      </c>
      <c r="H61" s="19">
        <v>-4.3600000000000002E-3</v>
      </c>
      <c r="I61" s="19">
        <v>-2.8710999999999998E-4</v>
      </c>
      <c r="J61" s="19">
        <v>6.0999999999999999E-5</v>
      </c>
      <c r="K61" s="19">
        <v>9.5320000000000002E-5</v>
      </c>
      <c r="L61" s="19">
        <v>1.01458E-3</v>
      </c>
    </row>
    <row r="62" spans="2:12">
      <c r="B62" s="10" t="s">
        <v>76</v>
      </c>
      <c r="C62" s="25">
        <f>(35.38^2+19.96^2+18.05^2+26.61^2)</f>
        <v>2684.0406000000003</v>
      </c>
      <c r="D62" s="25">
        <f>2*50^2</f>
        <v>5000</v>
      </c>
      <c r="E62" s="26">
        <f>62.96^2+37.04^2</f>
        <v>5335.9232000000002</v>
      </c>
      <c r="F62" s="27">
        <f>(40.534^2+35.611^2+18.932^2+4.923^2)</f>
        <v>3293.8050299999995</v>
      </c>
      <c r="G62" s="25">
        <f>(48.7^2+25.3^2+25.3^2+0.35^2+0.35^2)</f>
        <v>3652.1150000000002</v>
      </c>
      <c r="H62" s="25">
        <f>10^2+14.9^2+75.1^2</f>
        <v>5962.0199999999995</v>
      </c>
      <c r="I62" s="25">
        <f>(10^2+5^2+85^2)</f>
        <v>7350</v>
      </c>
      <c r="J62" s="25">
        <f>100^2</f>
        <v>10000</v>
      </c>
      <c r="K62" s="25">
        <f>(41.74^2+8.25^2+37.25^2+7.53^2+5.22^2)</f>
        <v>3281.8018999999999</v>
      </c>
      <c r="L62" s="25">
        <f>7.5^2+92.5^2</f>
        <v>8612.5</v>
      </c>
    </row>
    <row r="63" spans="2:12">
      <c r="B63" s="10" t="s">
        <v>77</v>
      </c>
      <c r="C63" s="25">
        <f>55.34^2+18.05^2+26.61^2</f>
        <v>4096.4102000000003</v>
      </c>
      <c r="D63" s="25">
        <f>2*50^2</f>
        <v>5000</v>
      </c>
      <c r="E63" s="26">
        <f>62.96^2+37.04^2</f>
        <v>5335.9232000000002</v>
      </c>
      <c r="F63" s="27">
        <f>40.534^2+40.35^2+18.932^2</f>
        <v>3629.54828</v>
      </c>
      <c r="G63" s="25">
        <f>48.7^2+50.6^2+0.7^2</f>
        <v>4932.54</v>
      </c>
      <c r="H63" s="25">
        <f>10^2+14.9^2+75.1^2</f>
        <v>5962.0199999999995</v>
      </c>
      <c r="I63" s="25">
        <f>15^2+85^2</f>
        <v>7450</v>
      </c>
      <c r="J63" s="25">
        <v>10000</v>
      </c>
      <c r="K63" s="25">
        <f>2*50^2</f>
        <v>5000</v>
      </c>
      <c r="L63" s="25">
        <f>7.5^2+92.5^2</f>
        <v>8612.5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2:G11"/>
  <sheetViews>
    <sheetView workbookViewId="0">
      <selection activeCell="N33" sqref="N33"/>
    </sheetView>
  </sheetViews>
  <sheetFormatPr baseColWidth="10" defaultRowHeight="15"/>
  <sheetData>
    <row r="2" spans="1:7">
      <c r="A2" t="s">
        <v>5</v>
      </c>
      <c r="B2">
        <v>41.75</v>
      </c>
      <c r="C2">
        <v>8.25</v>
      </c>
      <c r="D2">
        <v>37.25</v>
      </c>
      <c r="E2">
        <v>7.53</v>
      </c>
      <c r="F2">
        <v>5.22</v>
      </c>
    </row>
    <row r="3" spans="1:7">
      <c r="A3" t="s">
        <v>9</v>
      </c>
      <c r="B3">
        <v>92.5</v>
      </c>
      <c r="C3">
        <v>7.5</v>
      </c>
    </row>
    <row r="4" spans="1:7">
      <c r="A4" t="s">
        <v>106</v>
      </c>
      <c r="B4">
        <v>35.380000000000003</v>
      </c>
      <c r="C4">
        <v>19.96</v>
      </c>
      <c r="D4">
        <v>18.05</v>
      </c>
      <c r="E4">
        <v>26.61</v>
      </c>
    </row>
    <row r="5" spans="1:7">
      <c r="A5" t="s">
        <v>107</v>
      </c>
      <c r="B5">
        <v>100</v>
      </c>
    </row>
    <row r="6" spans="1:7">
      <c r="A6" t="s">
        <v>1</v>
      </c>
      <c r="B6">
        <v>35.610999999999997</v>
      </c>
      <c r="C6">
        <v>4.923</v>
      </c>
      <c r="D6">
        <v>35.610999999999997</v>
      </c>
      <c r="E6">
        <v>4.923</v>
      </c>
      <c r="F6">
        <v>18.931999999999999</v>
      </c>
    </row>
    <row r="7" spans="1:7">
      <c r="A7" t="s">
        <v>2</v>
      </c>
      <c r="B7">
        <v>50</v>
      </c>
      <c r="C7">
        <v>50</v>
      </c>
    </row>
    <row r="8" spans="1:7">
      <c r="A8" t="s">
        <v>8</v>
      </c>
      <c r="B8">
        <v>75.099999999999994</v>
      </c>
      <c r="C8">
        <v>14.9</v>
      </c>
      <c r="D8">
        <v>10</v>
      </c>
    </row>
    <row r="9" spans="1:7">
      <c r="A9" t="s">
        <v>6</v>
      </c>
      <c r="B9">
        <v>85</v>
      </c>
      <c r="C9">
        <v>10</v>
      </c>
      <c r="D9">
        <v>5</v>
      </c>
    </row>
    <row r="10" spans="1:7">
      <c r="A10" t="s">
        <v>3</v>
      </c>
      <c r="B10">
        <v>31.6</v>
      </c>
      <c r="C10">
        <v>17.100000000000001</v>
      </c>
      <c r="D10">
        <v>25.3</v>
      </c>
      <c r="E10">
        <v>25.3</v>
      </c>
      <c r="F10">
        <v>0.35</v>
      </c>
      <c r="G10">
        <v>0.35</v>
      </c>
    </row>
    <row r="11" spans="1:7">
      <c r="A11" t="s">
        <v>10</v>
      </c>
      <c r="B11">
        <v>62.96</v>
      </c>
      <c r="C11">
        <v>37.04</v>
      </c>
    </row>
  </sheetData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53"/>
  <sheetViews>
    <sheetView topLeftCell="A13" workbookViewId="0">
      <selection activeCell="H48" sqref="H48"/>
    </sheetView>
  </sheetViews>
  <sheetFormatPr baseColWidth="10" defaultRowHeight="15"/>
  <sheetData>
    <row r="1" spans="1:1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3" spans="1:15">
      <c r="A3" t="s">
        <v>11</v>
      </c>
      <c r="B3" s="2">
        <v>-0.41997709999999999</v>
      </c>
      <c r="C3" s="2">
        <v>-0.45858853999999999</v>
      </c>
      <c r="D3" s="2">
        <v>-0.33557345999999999</v>
      </c>
      <c r="E3" s="2">
        <v>-1.3025640999999999</v>
      </c>
      <c r="F3" s="2">
        <v>3.9069400000000002E-3</v>
      </c>
      <c r="G3" s="2">
        <v>-1.13369E-2</v>
      </c>
      <c r="H3" s="2">
        <v>4.6272500000000003E-3</v>
      </c>
      <c r="I3" s="2">
        <v>-0.31215277000000002</v>
      </c>
      <c r="J3" s="2">
        <v>3.8453040000000001E-2</v>
      </c>
      <c r="K3" s="2">
        <v>-0.45280873999999999</v>
      </c>
    </row>
    <row r="4" spans="1:15">
      <c r="A4" t="s">
        <v>12</v>
      </c>
      <c r="B4" s="2">
        <v>-5.7356500000000001E-3</v>
      </c>
      <c r="C4" s="2">
        <v>-1.225042E-2</v>
      </c>
      <c r="D4" s="2">
        <v>-5.2122499999999999E-3</v>
      </c>
      <c r="E4" s="2">
        <v>-1.3406909999999999E-2</v>
      </c>
      <c r="F4" s="2">
        <v>9.5320000000000002E-5</v>
      </c>
      <c r="G4" s="2">
        <v>-2.8710999999999998E-4</v>
      </c>
      <c r="H4" s="2">
        <v>6.0999999999999999E-5</v>
      </c>
      <c r="I4" s="2">
        <v>-4.3600000000000002E-3</v>
      </c>
      <c r="J4" s="2">
        <v>1.01458E-3</v>
      </c>
      <c r="K4" s="2">
        <v>-1.033221E-2</v>
      </c>
    </row>
    <row r="6" spans="1:15">
      <c r="B6" t="s">
        <v>108</v>
      </c>
      <c r="C6" t="s">
        <v>110</v>
      </c>
      <c r="D6" t="s">
        <v>111</v>
      </c>
    </row>
    <row r="7" spans="1:15">
      <c r="A7" t="s">
        <v>4</v>
      </c>
      <c r="B7" s="2">
        <v>-1.3025640999999999</v>
      </c>
      <c r="C7">
        <v>0.96</v>
      </c>
      <c r="D7">
        <v>0.5</v>
      </c>
      <c r="O7" s="29" t="s">
        <v>114</v>
      </c>
    </row>
    <row r="8" spans="1:15">
      <c r="A8" t="s">
        <v>2</v>
      </c>
      <c r="B8" s="2">
        <v>-0.45858853999999999</v>
      </c>
      <c r="C8">
        <v>0.26</v>
      </c>
      <c r="D8">
        <v>0</v>
      </c>
      <c r="O8" s="29"/>
    </row>
    <row r="9" spans="1:15">
      <c r="A9" t="s">
        <v>10</v>
      </c>
      <c r="B9" s="2">
        <v>-0.45280873999999999</v>
      </c>
      <c r="C9">
        <v>0.19</v>
      </c>
      <c r="D9">
        <v>0</v>
      </c>
      <c r="O9" s="29"/>
    </row>
    <row r="10" spans="1:15">
      <c r="A10" t="s">
        <v>1</v>
      </c>
      <c r="B10" s="2">
        <v>-0.41997709999999999</v>
      </c>
      <c r="C10">
        <v>0.38</v>
      </c>
      <c r="D10">
        <v>0.08</v>
      </c>
      <c r="O10" s="29"/>
    </row>
    <row r="11" spans="1:15">
      <c r="A11" t="s">
        <v>3</v>
      </c>
      <c r="B11" s="2">
        <v>-0.33557345999999999</v>
      </c>
      <c r="C11">
        <v>0.83</v>
      </c>
      <c r="D11">
        <v>0.18</v>
      </c>
      <c r="O11" s="29"/>
    </row>
    <row r="12" spans="1:15">
      <c r="A12" t="s">
        <v>6</v>
      </c>
      <c r="B12" s="2">
        <v>-1.13369E-2</v>
      </c>
      <c r="C12">
        <v>0.36</v>
      </c>
      <c r="D12">
        <v>0.03</v>
      </c>
      <c r="O12" s="29"/>
    </row>
    <row r="13" spans="1:15">
      <c r="A13" t="s">
        <v>5</v>
      </c>
      <c r="B13" s="2">
        <v>3.9069400000000002E-3</v>
      </c>
      <c r="C13">
        <v>0.77</v>
      </c>
      <c r="D13">
        <v>0.36</v>
      </c>
      <c r="O13" s="29"/>
    </row>
    <row r="14" spans="1:15">
      <c r="A14" t="s">
        <v>7</v>
      </c>
      <c r="B14" s="2">
        <v>4.6272500000000003E-3</v>
      </c>
      <c r="C14">
        <v>0.73</v>
      </c>
      <c r="D14">
        <v>0.33</v>
      </c>
    </row>
    <row r="15" spans="1:15">
      <c r="A15" t="s">
        <v>112</v>
      </c>
      <c r="B15" s="2"/>
      <c r="C15">
        <v>1.1599999999999999</v>
      </c>
      <c r="D15">
        <v>0.70599999999999996</v>
      </c>
    </row>
    <row r="17" spans="1:15">
      <c r="B17" t="s">
        <v>109</v>
      </c>
      <c r="C17" t="s">
        <v>110</v>
      </c>
      <c r="D17" t="s">
        <v>111</v>
      </c>
    </row>
    <row r="18" spans="1:15">
      <c r="A18" t="s">
        <v>4</v>
      </c>
      <c r="B18" s="2">
        <v>-1.3406909999999999E-2</v>
      </c>
      <c r="C18">
        <v>0.96</v>
      </c>
      <c r="D18">
        <v>0.5</v>
      </c>
    </row>
    <row r="19" spans="1:15">
      <c r="A19" t="s">
        <v>2</v>
      </c>
      <c r="B19" s="2">
        <v>-1.225042E-2</v>
      </c>
      <c r="C19">
        <v>0.26</v>
      </c>
      <c r="D19">
        <v>0</v>
      </c>
    </row>
    <row r="20" spans="1:15">
      <c r="A20" t="s">
        <v>10</v>
      </c>
      <c r="B20" s="2">
        <v>-1.033221E-2</v>
      </c>
      <c r="C20">
        <v>0.19</v>
      </c>
      <c r="D20">
        <v>0</v>
      </c>
    </row>
    <row r="21" spans="1:15">
      <c r="A21" t="s">
        <v>1</v>
      </c>
      <c r="B21" s="2">
        <v>-5.7356500000000001E-3</v>
      </c>
      <c r="C21">
        <v>0.38</v>
      </c>
      <c r="D21">
        <v>0.08</v>
      </c>
    </row>
    <row r="22" spans="1:15">
      <c r="A22" t="s">
        <v>3</v>
      </c>
      <c r="B22" s="2">
        <v>-5.2122499999999999E-3</v>
      </c>
      <c r="C22">
        <v>0.83</v>
      </c>
      <c r="D22">
        <v>0.18</v>
      </c>
    </row>
    <row r="23" spans="1:15">
      <c r="A23" t="s">
        <v>6</v>
      </c>
      <c r="B23" s="2">
        <v>-2.8710999999999998E-4</v>
      </c>
      <c r="C23">
        <v>0.36</v>
      </c>
      <c r="D23">
        <v>0.03</v>
      </c>
    </row>
    <row r="24" spans="1:15">
      <c r="A24" t="s">
        <v>7</v>
      </c>
      <c r="B24" s="2">
        <v>6.0999999999999999E-5</v>
      </c>
      <c r="C24">
        <v>0.73</v>
      </c>
      <c r="D24">
        <v>0.33</v>
      </c>
    </row>
    <row r="25" spans="1:15">
      <c r="A25" t="s">
        <v>5</v>
      </c>
      <c r="B25" s="2">
        <v>9.5320000000000002E-5</v>
      </c>
      <c r="C25">
        <v>0.77</v>
      </c>
      <c r="D25">
        <v>0.36</v>
      </c>
    </row>
    <row r="26" spans="1:15">
      <c r="A26" t="s">
        <v>112</v>
      </c>
      <c r="C26">
        <v>1.1599999999999999</v>
      </c>
      <c r="D26">
        <v>0.70599999999999996</v>
      </c>
      <c r="O26" s="29" t="s">
        <v>115</v>
      </c>
    </row>
    <row r="27" spans="1:15">
      <c r="O27" s="29"/>
    </row>
    <row r="28" spans="1:15">
      <c r="A28" t="s">
        <v>113</v>
      </c>
      <c r="O28" s="29"/>
    </row>
    <row r="29" spans="1:15">
      <c r="O29" s="29"/>
    </row>
    <row r="30" spans="1:15">
      <c r="O30" s="29"/>
    </row>
    <row r="31" spans="1:15">
      <c r="A31" t="s">
        <v>9</v>
      </c>
      <c r="B31" s="2">
        <v>3.8453040000000001E-2</v>
      </c>
      <c r="D31">
        <f>SUM(C18:C25)/8</f>
        <v>0.56000000000000005</v>
      </c>
      <c r="O31" s="29"/>
    </row>
    <row r="32" spans="1:15">
      <c r="A32" t="s">
        <v>9</v>
      </c>
      <c r="B32" s="2">
        <v>1.01458E-3</v>
      </c>
      <c r="O32" s="29"/>
    </row>
    <row r="33" spans="1:15">
      <c r="A33" t="s">
        <v>8</v>
      </c>
      <c r="B33" s="2">
        <v>-0.31215277000000002</v>
      </c>
      <c r="O33" s="29"/>
    </row>
    <row r="34" spans="1:15">
      <c r="A34" t="s">
        <v>8</v>
      </c>
      <c r="B34" s="2">
        <v>-4.3600000000000002E-3</v>
      </c>
      <c r="O34" s="29"/>
    </row>
    <row r="35" spans="1:15">
      <c r="O35" s="29"/>
    </row>
    <row r="36" spans="1:15">
      <c r="O36" s="29"/>
    </row>
    <row r="42" spans="1:15">
      <c r="A42" t="s">
        <v>117</v>
      </c>
    </row>
    <row r="44" spans="1:15">
      <c r="B44" t="s">
        <v>110</v>
      </c>
      <c r="C44" t="s">
        <v>118</v>
      </c>
      <c r="D44" t="s">
        <v>111</v>
      </c>
      <c r="E44" t="s">
        <v>119</v>
      </c>
    </row>
    <row r="45" spans="1:15">
      <c r="A45" t="s">
        <v>4</v>
      </c>
      <c r="B45">
        <v>0.96</v>
      </c>
      <c r="C45">
        <v>0</v>
      </c>
      <c r="D45">
        <v>0.5</v>
      </c>
    </row>
    <row r="46" spans="1:15">
      <c r="A46" t="s">
        <v>2</v>
      </c>
      <c r="B46">
        <v>0.26</v>
      </c>
      <c r="C46">
        <v>1</v>
      </c>
      <c r="D46">
        <v>0</v>
      </c>
    </row>
    <row r="47" spans="1:15">
      <c r="A47" t="s">
        <v>10</v>
      </c>
      <c r="B47">
        <v>0.19</v>
      </c>
      <c r="C47">
        <v>1</v>
      </c>
      <c r="D47">
        <v>0</v>
      </c>
    </row>
    <row r="48" spans="1:15">
      <c r="A48" t="s">
        <v>1</v>
      </c>
      <c r="B48">
        <v>0.38</v>
      </c>
      <c r="C48">
        <v>1</v>
      </c>
      <c r="D48">
        <v>0.08</v>
      </c>
    </row>
    <row r="49" spans="1:4">
      <c r="A49" t="s">
        <v>3</v>
      </c>
      <c r="B49">
        <v>0.83</v>
      </c>
      <c r="C49">
        <v>0</v>
      </c>
      <c r="D49">
        <v>0.18</v>
      </c>
    </row>
    <row r="50" spans="1:4">
      <c r="A50" t="s">
        <v>6</v>
      </c>
      <c r="B50">
        <v>0.36</v>
      </c>
      <c r="C50">
        <v>1</v>
      </c>
      <c r="D50">
        <v>0.03</v>
      </c>
    </row>
    <row r="51" spans="1:4">
      <c r="A51" t="s">
        <v>7</v>
      </c>
      <c r="B51">
        <v>0.73</v>
      </c>
      <c r="C51">
        <v>0</v>
      </c>
      <c r="D51">
        <v>0.33</v>
      </c>
    </row>
    <row r="52" spans="1:4">
      <c r="A52" t="s">
        <v>5</v>
      </c>
      <c r="B52">
        <v>0.77</v>
      </c>
      <c r="C52">
        <v>0</v>
      </c>
      <c r="D52">
        <v>0.36</v>
      </c>
    </row>
    <row r="53" spans="1:4">
      <c r="A53" t="s">
        <v>116</v>
      </c>
      <c r="B53" s="1">
        <f>SUM(B45:B52)/8</f>
        <v>0.56000000000000005</v>
      </c>
      <c r="D53" s="1">
        <f>SUM(D45:D52)/8</f>
        <v>0.185</v>
      </c>
    </row>
  </sheetData>
  <mergeCells count="2">
    <mergeCell ref="O7:O13"/>
    <mergeCell ref="O26:O3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Tabelle1</vt:lpstr>
      <vt:lpstr>Grafik_AV</vt:lpstr>
      <vt:lpstr>Grafik_IV_Konzentration</vt:lpstr>
      <vt:lpstr>Tabelle2</vt:lpstr>
      <vt:lpstr>Grafik_kompetenz</vt:lpstr>
    </vt:vector>
  </TitlesOfParts>
  <Company>Uni Mannheim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pwruuck</dc:creator>
  <cp:lastModifiedBy>TM</cp:lastModifiedBy>
  <dcterms:created xsi:type="dcterms:W3CDTF">2010-03-24T14:05:56Z</dcterms:created>
  <dcterms:modified xsi:type="dcterms:W3CDTF">2011-06-17T15:26:14Z</dcterms:modified>
</cp:coreProperties>
</file>