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0740"/>
  </bookViews>
  <sheets>
    <sheet name="Tabelle1" sheetId="1" r:id="rId1"/>
    <sheet name="Tabelle2" sheetId="2" r:id="rId2"/>
    <sheet name="Tabelle3" sheetId="3" r:id="rId3"/>
  </sheets>
  <calcPr calcId="124519"/>
</workbook>
</file>

<file path=xl/calcChain.xml><?xml version="1.0" encoding="utf-8"?>
<calcChain xmlns="http://schemas.openxmlformats.org/spreadsheetml/2006/main">
  <c r="H26" i="1"/>
  <c r="H24"/>
  <c r="G36"/>
  <c r="I4"/>
  <c r="I31"/>
  <c r="I29"/>
  <c r="I26"/>
  <c r="I24"/>
  <c r="I21"/>
  <c r="I19"/>
  <c r="I16"/>
  <c r="I14"/>
  <c r="I11"/>
  <c r="I9"/>
  <c r="I6"/>
  <c r="G31"/>
  <c r="F31"/>
  <c r="E31"/>
  <c r="D31"/>
  <c r="G29"/>
  <c r="F29"/>
  <c r="E29"/>
  <c r="D29"/>
  <c r="G26"/>
  <c r="F26"/>
  <c r="G24"/>
  <c r="F24"/>
  <c r="E24"/>
  <c r="G21"/>
  <c r="F21"/>
  <c r="E21"/>
  <c r="D21"/>
  <c r="G19"/>
  <c r="F19"/>
  <c r="E19"/>
  <c r="D19"/>
  <c r="G16"/>
  <c r="F16"/>
  <c r="E16"/>
  <c r="D16"/>
  <c r="G14"/>
  <c r="F14"/>
  <c r="E14"/>
  <c r="D14"/>
  <c r="G11"/>
  <c r="G9"/>
  <c r="G6"/>
  <c r="F6"/>
  <c r="E6"/>
  <c r="D6"/>
  <c r="G4"/>
  <c r="F4"/>
  <c r="E4"/>
  <c r="D4"/>
  <c r="N27"/>
  <c r="N32"/>
  <c r="N22"/>
  <c r="O17"/>
  <c r="O12"/>
  <c r="O7"/>
  <c r="M24"/>
  <c r="C74"/>
  <c r="E74"/>
  <c r="F74"/>
  <c r="H74"/>
  <c r="J74"/>
  <c r="B74"/>
  <c r="C73"/>
  <c r="E73"/>
  <c r="F73"/>
  <c r="H73"/>
  <c r="J73"/>
  <c r="B73"/>
  <c r="C71"/>
  <c r="E71"/>
  <c r="F71"/>
  <c r="H71"/>
  <c r="J71"/>
  <c r="B71"/>
  <c r="C70"/>
  <c r="E70"/>
  <c r="F70"/>
  <c r="H70"/>
  <c r="J70"/>
  <c r="B70"/>
  <c r="C68"/>
  <c r="E68"/>
  <c r="F68"/>
  <c r="G68"/>
  <c r="H68"/>
  <c r="J68"/>
  <c r="B68"/>
  <c r="C67"/>
  <c r="E67"/>
  <c r="F67"/>
  <c r="G67"/>
  <c r="H67"/>
  <c r="J67"/>
  <c r="B67"/>
  <c r="L74"/>
  <c r="L73"/>
  <c r="L71"/>
  <c r="L68"/>
  <c r="L67"/>
  <c r="L65"/>
  <c r="L48"/>
  <c r="L70"/>
  <c r="M72"/>
  <c r="M69"/>
  <c r="M66"/>
  <c r="L64"/>
  <c r="L47"/>
  <c r="G49"/>
  <c r="B52"/>
  <c r="B49"/>
  <c r="F49"/>
  <c r="C52"/>
  <c r="H52"/>
  <c r="I52"/>
  <c r="E52"/>
  <c r="M28"/>
  <c r="K28"/>
  <c r="M23"/>
  <c r="K23"/>
  <c r="M18"/>
  <c r="K18"/>
  <c r="M13"/>
  <c r="K13"/>
  <c r="M8"/>
  <c r="K8"/>
  <c r="M3"/>
  <c r="K3"/>
  <c r="I35"/>
  <c r="I3"/>
  <c r="H27" l="1"/>
  <c r="L53"/>
  <c r="J7"/>
  <c r="E55" s="1"/>
  <c r="E49"/>
  <c r="I49"/>
  <c r="J12"/>
  <c r="I55" s="1"/>
  <c r="H49"/>
  <c r="J17"/>
  <c r="H55" s="1"/>
  <c r="C49"/>
  <c r="J22"/>
  <c r="C55" s="1"/>
  <c r="J27"/>
  <c r="F55" s="1"/>
  <c r="F52"/>
  <c r="M52" s="1"/>
  <c r="M49"/>
  <c r="J32"/>
  <c r="B55" s="1"/>
  <c r="M55" l="1"/>
  <c r="L54"/>
  <c r="L51"/>
  <c r="L50"/>
  <c r="L56"/>
  <c r="L57"/>
</calcChain>
</file>

<file path=xl/sharedStrings.xml><?xml version="1.0" encoding="utf-8"?>
<sst xmlns="http://schemas.openxmlformats.org/spreadsheetml/2006/main" count="142" uniqueCount="57">
  <si>
    <t>LBBW</t>
  </si>
  <si>
    <t>Corporate</t>
  </si>
  <si>
    <t>average</t>
  </si>
  <si>
    <t>Corporates</t>
  </si>
  <si>
    <t>Financial Markets</t>
  </si>
  <si>
    <t>Corporate clients</t>
  </si>
  <si>
    <t>Nord LB</t>
  </si>
  <si>
    <t>Corporate Finance</t>
  </si>
  <si>
    <t>Helaba</t>
  </si>
  <si>
    <t>Bayern LB</t>
  </si>
  <si>
    <t>Capital Markets</t>
  </si>
  <si>
    <t>Financial markets</t>
  </si>
  <si>
    <t>West LB</t>
  </si>
  <si>
    <t>HSH</t>
  </si>
  <si>
    <t>Corporate Clients</t>
  </si>
  <si>
    <t>Sachsen LB</t>
  </si>
  <si>
    <t>no information on assets by segment</t>
  </si>
  <si>
    <t>Saar LB</t>
  </si>
  <si>
    <t>Corporate (only Germany)</t>
  </si>
  <si>
    <t>no information on financial markets segment</t>
  </si>
  <si>
    <t>LBB</t>
  </si>
  <si>
    <t>Regional corporate banking</t>
  </si>
  <si>
    <t>capital markets</t>
  </si>
  <si>
    <t>earliest ratio</t>
  </si>
  <si>
    <t>year</t>
  </si>
  <si>
    <t>latest ratio</t>
  </si>
  <si>
    <t>trend</t>
  </si>
  <si>
    <t>comments</t>
  </si>
  <si>
    <t>limited observations</t>
  </si>
  <si>
    <t>Share of different segments in total ASSETS (in %)</t>
  </si>
  <si>
    <t>0/-</t>
  </si>
  <si>
    <t>+</t>
  </si>
  <si>
    <t>na</t>
  </si>
  <si>
    <t>Rechtsformen</t>
  </si>
  <si>
    <t>NordLB</t>
  </si>
  <si>
    <t>AdÖr</t>
  </si>
  <si>
    <t>HSH Nordbank</t>
  </si>
  <si>
    <t>AG</t>
  </si>
  <si>
    <t>Bremer LB</t>
  </si>
  <si>
    <t>LBBerlin</t>
  </si>
  <si>
    <t>Hauptsitze in D</t>
  </si>
  <si>
    <t>Tochtergesellschaften intl.</t>
  </si>
  <si>
    <t>Repräsentanzen intl.</t>
  </si>
  <si>
    <t>Niederlassungen intl.</t>
  </si>
  <si>
    <t>Umstellung</t>
  </si>
  <si>
    <t>BLB</t>
  </si>
  <si>
    <t>Niederlassungen und Tochtergesellschaften nicht klar getrennt</t>
  </si>
  <si>
    <t>% change</t>
  </si>
  <si>
    <t>Ergebnis/EK (1)</t>
  </si>
  <si>
    <t>Ergebnis/Bilanzsumme (2)</t>
  </si>
  <si>
    <t>change corp</t>
  </si>
  <si>
    <t>change cap</t>
  </si>
  <si>
    <t>change total</t>
  </si>
  <si>
    <t>.</t>
  </si>
  <si>
    <t>Korrelation</t>
  </si>
  <si>
    <t>Mittelwert &amp; Median</t>
  </si>
  <si>
    <t>too old to relate to financial crisis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</si>
</sst>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0" fillId="2" borderId="0" xfId="0" applyFill="1"/>
    <xf numFmtId="0" fontId="3" fillId="3" borderId="0" xfId="0" applyFont="1" applyFill="1"/>
    <xf numFmtId="0" fontId="2" fillId="3" borderId="0" xfId="0" applyFont="1" applyFill="1"/>
    <xf numFmtId="0" fontId="1" fillId="3" borderId="0" xfId="0" applyFont="1" applyFill="1"/>
    <xf numFmtId="0" fontId="0" fillId="3" borderId="0" xfId="0" applyFill="1"/>
    <xf numFmtId="164" fontId="0" fillId="0" borderId="0" xfId="0" applyNumberFormat="1"/>
    <xf numFmtId="165" fontId="0" fillId="0" borderId="0" xfId="0" applyNumberFormat="1"/>
    <xf numFmtId="0" fontId="0" fillId="4" borderId="0" xfId="0" applyFill="1"/>
    <xf numFmtId="0" fontId="0" fillId="5" borderId="0" xfId="0" applyFill="1"/>
    <xf numFmtId="0" fontId="2" fillId="4" borderId="0" xfId="0" applyFont="1" applyFill="1"/>
    <xf numFmtId="0" fontId="2" fillId="5" borderId="0" xfId="0" applyFont="1" applyFill="1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Pr>
        <a:bodyPr/>
        <a:lstStyle/>
        <a:p>
          <a:pPr>
            <a:defRPr lang="en-US"/>
          </a:pPr>
          <a:endParaRPr lang="de-DE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Tabelle1!$A$46</c:f>
              <c:strCache>
                <c:ptCount val="1"/>
                <c:pt idx="0">
                  <c:v>Ergebnis/EK (1)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trendline>
            <c:trendlineType val="linear"/>
            <c:dispRSqr val="1"/>
            <c:trendlineLbl>
              <c:numFmt formatCode="General" sourceLinked="0"/>
              <c:txPr>
                <a:bodyPr/>
                <a:lstStyle/>
                <a:p>
                  <a:pPr>
                    <a:defRPr lang="en-US"/>
                  </a:pPr>
                  <a:endParaRPr lang="de-DE"/>
                </a:p>
              </c:txPr>
            </c:trendlineLbl>
          </c:trendline>
          <c:xVal>
            <c:numRef>
              <c:f>Tabelle1!$B$45:$K$45</c:f>
              <c:numCache>
                <c:formatCode>0.000</c:formatCode>
                <c:ptCount val="10"/>
                <c:pt idx="0">
                  <c:v>-1.3025640999999999</c:v>
                </c:pt>
                <c:pt idx="1">
                  <c:v>-0.45858853999999999</c:v>
                </c:pt>
                <c:pt idx="3">
                  <c:v>-0.41997709999999999</c:v>
                </c:pt>
                <c:pt idx="4">
                  <c:v>-0.33557345999999999</c:v>
                </c:pt>
                <c:pt idx="6">
                  <c:v>-1.13369E-2</c:v>
                </c:pt>
                <c:pt idx="7">
                  <c:v>3.9069400000000002E-3</c:v>
                </c:pt>
              </c:numCache>
            </c:numRef>
          </c:xVal>
          <c:yVal>
            <c:numRef>
              <c:f>Tabelle1!$B$52:$K$52</c:f>
              <c:numCache>
                <c:formatCode>General</c:formatCode>
                <c:ptCount val="10"/>
                <c:pt idx="0">
                  <c:v>0.41057238988869593</c:v>
                </c:pt>
                <c:pt idx="1">
                  <c:v>7.809993371057572E-2</c:v>
                </c:pt>
                <c:pt idx="2">
                  <c:v>0</c:v>
                </c:pt>
                <c:pt idx="3">
                  <c:v>6.0810645610379022E-2</c:v>
                </c:pt>
                <c:pt idx="4">
                  <c:v>5.3170853920395056E-2</c:v>
                </c:pt>
                <c:pt idx="5">
                  <c:v>0</c:v>
                </c:pt>
                <c:pt idx="6">
                  <c:v>4.4990116248337958E-2</c:v>
                </c:pt>
                <c:pt idx="7">
                  <c:v>5.8627237592075332E-2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</c:ser>
        <c:axId val="56015488"/>
        <c:axId val="56017280"/>
      </c:scatterChart>
      <c:valAx>
        <c:axId val="56015488"/>
        <c:scaling>
          <c:orientation val="minMax"/>
        </c:scaling>
        <c:axPos val="b"/>
        <c:numFmt formatCode="0.00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56017280"/>
        <c:crosses val="autoZero"/>
        <c:crossBetween val="midCat"/>
      </c:valAx>
      <c:valAx>
        <c:axId val="56017280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56015488"/>
        <c:crosses val="autoZero"/>
        <c:crossBetween val="midCat"/>
      </c:valAx>
    </c:plotArea>
    <c:legend>
      <c:legendPos val="r"/>
      <c:txPr>
        <a:bodyPr/>
        <a:lstStyle/>
        <a:p>
          <a:pPr>
            <a:defRPr lang="en-US"/>
          </a:pPr>
          <a:endParaRPr lang="de-DE"/>
        </a:p>
      </c:txPr>
    </c:legend>
    <c:plotVisOnly val="1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Pr>
        <a:bodyPr/>
        <a:lstStyle/>
        <a:p>
          <a:pPr>
            <a:defRPr lang="en-US"/>
          </a:pPr>
          <a:endParaRPr lang="de-DE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Tabelle1!$A$63</c:f>
              <c:strCache>
                <c:ptCount val="1"/>
                <c:pt idx="0">
                  <c:v>Ergebnis/Bilanzsumme (2)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</c:trendline>
          <c:trendline>
            <c:trendlineType val="linear"/>
            <c:dispRSqr val="1"/>
            <c:trendlineLbl>
              <c:numFmt formatCode="General" sourceLinked="0"/>
              <c:txPr>
                <a:bodyPr/>
                <a:lstStyle/>
                <a:p>
                  <a:pPr>
                    <a:defRPr lang="en-US"/>
                  </a:pPr>
                  <a:endParaRPr lang="de-DE"/>
                </a:p>
              </c:txPr>
            </c:trendlineLbl>
          </c:trendline>
          <c:xVal>
            <c:numRef>
              <c:f>Tabelle1!$B$62:$K$62</c:f>
              <c:numCache>
                <c:formatCode>0.000</c:formatCode>
                <c:ptCount val="10"/>
                <c:pt idx="0">
                  <c:v>-1.3406909999999999E-2</c:v>
                </c:pt>
                <c:pt idx="1">
                  <c:v>-1.225042E-2</c:v>
                </c:pt>
                <c:pt idx="3">
                  <c:v>-5.7356500000000001E-3</c:v>
                </c:pt>
                <c:pt idx="4">
                  <c:v>-5.2122499999999999E-3</c:v>
                </c:pt>
                <c:pt idx="6">
                  <c:v>-2.8710999999999998E-4</c:v>
                </c:pt>
                <c:pt idx="8">
                  <c:v>9.5320000000000002E-5</c:v>
                </c:pt>
              </c:numCache>
            </c:numRef>
          </c:xVal>
          <c:yVal>
            <c:numRef>
              <c:f>Tabelle1!$B$69:$K$69</c:f>
              <c:numCache>
                <c:formatCode>General</c:formatCode>
                <c:ptCount val="10"/>
                <c:pt idx="0">
                  <c:v>0.24577320366053473</c:v>
                </c:pt>
                <c:pt idx="1">
                  <c:v>6.2937630770907083E-2</c:v>
                </c:pt>
                <c:pt idx="2">
                  <c:v>0</c:v>
                </c:pt>
                <c:pt idx="3">
                  <c:v>6.4767445416726327E-2</c:v>
                </c:pt>
                <c:pt idx="4">
                  <c:v>5.423113087411402E-2</c:v>
                </c:pt>
                <c:pt idx="5">
                  <c:v>0</c:v>
                </c:pt>
                <c:pt idx="6">
                  <c:v>1.3594872864455099E-2</c:v>
                </c:pt>
                <c:pt idx="7">
                  <c:v>0</c:v>
                </c:pt>
                <c:pt idx="8">
                  <c:v>5.5380435634196701E-2</c:v>
                </c:pt>
                <c:pt idx="9">
                  <c:v>0</c:v>
                </c:pt>
              </c:numCache>
            </c:numRef>
          </c:yVal>
        </c:ser>
        <c:axId val="55784960"/>
        <c:axId val="55786496"/>
      </c:scatterChart>
      <c:valAx>
        <c:axId val="55784960"/>
        <c:scaling>
          <c:orientation val="minMax"/>
        </c:scaling>
        <c:axPos val="b"/>
        <c:numFmt formatCode="0.00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55786496"/>
        <c:crosses val="autoZero"/>
        <c:crossBetween val="midCat"/>
      </c:valAx>
      <c:valAx>
        <c:axId val="55786496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55784960"/>
        <c:crosses val="autoZero"/>
        <c:crossBetween val="midCat"/>
      </c:valAx>
    </c:plotArea>
    <c:legend>
      <c:legendPos val="r"/>
      <c:txPr>
        <a:bodyPr/>
        <a:lstStyle/>
        <a:p>
          <a:pPr>
            <a:defRPr lang="en-US"/>
          </a:pPr>
          <a:endParaRPr lang="de-DE"/>
        </a:p>
      </c:txPr>
    </c:legend>
    <c:plotVisOnly val="1"/>
  </c:chart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91</xdr:row>
      <xdr:rowOff>76200</xdr:rowOff>
    </xdr:from>
    <xdr:to>
      <xdr:col>13</xdr:col>
      <xdr:colOff>295275</xdr:colOff>
      <xdr:row>105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561975</xdr:colOff>
      <xdr:row>91</xdr:row>
      <xdr:rowOff>85725</xdr:rowOff>
    </xdr:from>
    <xdr:to>
      <xdr:col>6</xdr:col>
      <xdr:colOff>447675</xdr:colOff>
      <xdr:row>105</xdr:row>
      <xdr:rowOff>161925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4"/>
  <sheetViews>
    <sheetView tabSelected="1" topLeftCell="A7" workbookViewId="0">
      <selection activeCell="I16" sqref="I16"/>
    </sheetView>
  </sheetViews>
  <sheetFormatPr baseColWidth="10" defaultRowHeight="15"/>
  <cols>
    <col min="1" max="1" width="12.5703125" customWidth="1"/>
    <col min="2" max="9" width="11.5703125" bestFit="1" customWidth="1"/>
    <col min="10" max="10" width="7.42578125" customWidth="1"/>
    <col min="12" max="12" width="15.85546875" customWidth="1"/>
    <col min="13" max="13" width="11.5703125" bestFit="1" customWidth="1"/>
  </cols>
  <sheetData>
    <row r="1" spans="1:16">
      <c r="A1" t="s">
        <v>29</v>
      </c>
    </row>
    <row r="2" spans="1:16">
      <c r="B2" s="2"/>
      <c r="C2" s="2">
        <v>2003</v>
      </c>
      <c r="D2" s="2">
        <v>2004</v>
      </c>
      <c r="E2" s="2">
        <v>2005</v>
      </c>
      <c r="F2" s="2">
        <v>2006</v>
      </c>
      <c r="G2" s="2">
        <v>2007</v>
      </c>
      <c r="H2" s="2"/>
      <c r="I2" s="2" t="s">
        <v>2</v>
      </c>
      <c r="K2" t="s">
        <v>23</v>
      </c>
      <c r="L2" t="s">
        <v>24</v>
      </c>
      <c r="M2" t="s">
        <v>25</v>
      </c>
      <c r="N2" t="s">
        <v>24</v>
      </c>
      <c r="O2" t="s">
        <v>26</v>
      </c>
      <c r="P2" t="s">
        <v>27</v>
      </c>
    </row>
    <row r="3" spans="1:16">
      <c r="A3" s="1" t="s">
        <v>0</v>
      </c>
      <c r="B3" s="12" t="s">
        <v>3</v>
      </c>
      <c r="C3" s="12">
        <v>20.686292239330371</v>
      </c>
      <c r="D3" s="12">
        <v>19.249078216149016</v>
      </c>
      <c r="E3" s="12">
        <v>19.30887374170085</v>
      </c>
      <c r="F3" s="12">
        <v>18.568665377176014</v>
      </c>
      <c r="G3" s="12">
        <v>18.673050615595074</v>
      </c>
      <c r="I3" s="3">
        <f>AVERAGE(C3:G3)</f>
        <v>19.297192037990264</v>
      </c>
      <c r="K3">
        <f>C5/C3</f>
        <v>3.4467357707077961</v>
      </c>
      <c r="L3">
        <v>2003</v>
      </c>
      <c r="M3">
        <f>G5/G3</f>
        <v>3.2527472527472527</v>
      </c>
      <c r="N3">
        <v>2007</v>
      </c>
      <c r="O3">
        <v>0</v>
      </c>
    </row>
    <row r="4" spans="1:16" s="6" customFormat="1">
      <c r="A4" s="5" t="s">
        <v>47</v>
      </c>
      <c r="D4" s="13">
        <f>((D3/C3)-1)</f>
        <v>-6.9476637309068501E-2</v>
      </c>
      <c r="E4" s="13">
        <f>((E3/D3)-1)</f>
        <v>3.1064098176747379E-3</v>
      </c>
      <c r="F4" s="13">
        <f>((F3/E3)-1)</f>
        <v>-3.8335139295371135E-2</v>
      </c>
      <c r="G4" s="13">
        <f>((G3/F3)-1)</f>
        <v>5.621580027359796E-3</v>
      </c>
      <c r="I4" s="13">
        <f>(D4*(-1)+E4+F4*(-1)+G4)/4</f>
        <v>2.9134941612368542E-2</v>
      </c>
    </row>
    <row r="5" spans="1:16">
      <c r="A5" s="1"/>
      <c r="B5" s="12" t="s">
        <v>4</v>
      </c>
      <c r="C5" s="12">
        <v>71.300183424615071</v>
      </c>
      <c r="D5" s="12">
        <v>65.121505456322851</v>
      </c>
      <c r="E5" s="12">
        <v>59.132667632110355</v>
      </c>
      <c r="F5" s="12">
        <v>61.871373307543521</v>
      </c>
      <c r="G5" s="12">
        <v>60.738714090287274</v>
      </c>
      <c r="I5" s="2">
        <v>63.632888782175812</v>
      </c>
    </row>
    <row r="6" spans="1:16" s="6" customFormat="1">
      <c r="A6" s="5"/>
      <c r="D6" s="13">
        <f>D5/C5-1</f>
        <v>-8.6657252078809477E-2</v>
      </c>
      <c r="E6" s="13">
        <f>E5/D5-1</f>
        <v>-9.1964056762005031E-2</v>
      </c>
      <c r="F6" s="13">
        <f>F5/E5-1</f>
        <v>4.6314597076388075E-2</v>
      </c>
      <c r="G6" s="13">
        <f>G5/F5-1</f>
        <v>-1.8306676524313503E-2</v>
      </c>
      <c r="I6" s="13">
        <f>(D6*(-1)+E6*(-1)+F6+G6*(-1))/4</f>
        <v>6.0810645610379022E-2</v>
      </c>
    </row>
    <row r="7" spans="1:16">
      <c r="A7" s="1"/>
      <c r="I7" s="2"/>
      <c r="J7">
        <f>I4+I6</f>
        <v>8.9945587222747564E-2</v>
      </c>
      <c r="O7" s="12">
        <f>M3/K3</f>
        <v>0.94371819284519531</v>
      </c>
    </row>
    <row r="8" spans="1:16">
      <c r="A8" s="1" t="s">
        <v>6</v>
      </c>
      <c r="B8" t="s">
        <v>5</v>
      </c>
      <c r="F8" s="12">
        <v>5.6932534856392181</v>
      </c>
      <c r="G8" s="12">
        <v>6.1543553097595414</v>
      </c>
      <c r="I8" s="2">
        <v>12.156915610813568</v>
      </c>
      <c r="K8">
        <f>F10/F8</f>
        <v>7.9461625129568692</v>
      </c>
      <c r="L8">
        <v>2006</v>
      </c>
      <c r="M8">
        <f>G10/G8</f>
        <v>7.7817712742371103</v>
      </c>
      <c r="N8">
        <v>2007</v>
      </c>
      <c r="O8">
        <v>0</v>
      </c>
      <c r="P8" t="s">
        <v>28</v>
      </c>
    </row>
    <row r="9" spans="1:16" s="6" customFormat="1">
      <c r="A9" s="5"/>
      <c r="G9" s="13">
        <f>G8/F8-1</f>
        <v>8.099091763319799E-2</v>
      </c>
      <c r="I9" s="13">
        <f>G9</f>
        <v>8.099091763319799E-2</v>
      </c>
    </row>
    <row r="10" spans="1:16">
      <c r="A10" s="1"/>
      <c r="B10" t="s">
        <v>11</v>
      </c>
      <c r="F10" s="12">
        <v>45.239517424347383</v>
      </c>
      <c r="G10" s="12">
        <v>47.89178536093543</v>
      </c>
      <c r="I10" s="2">
        <v>46.565651392641406</v>
      </c>
    </row>
    <row r="11" spans="1:16" s="6" customFormat="1">
      <c r="A11" s="5"/>
      <c r="G11" s="13">
        <f>G10/F10-1</f>
        <v>5.8627237592075332E-2</v>
      </c>
      <c r="I11" s="13">
        <f>G11</f>
        <v>5.8627237592075332E-2</v>
      </c>
    </row>
    <row r="12" spans="1:16">
      <c r="A12" s="1"/>
      <c r="I12" s="2"/>
      <c r="J12">
        <f>I9+I11</f>
        <v>0.13961815522527332</v>
      </c>
      <c r="O12" s="12">
        <f>M8/K8</f>
        <v>0.97931187054736102</v>
      </c>
    </row>
    <row r="13" spans="1:16">
      <c r="A13" s="1" t="s">
        <v>8</v>
      </c>
      <c r="B13" t="s">
        <v>7</v>
      </c>
      <c r="C13" s="12">
        <v>13.558106169296988</v>
      </c>
      <c r="D13" s="12">
        <v>13.92757660167131</v>
      </c>
      <c r="E13" s="12">
        <v>13.381995133819952</v>
      </c>
      <c r="F13" s="12">
        <v>13.522012578616351</v>
      </c>
      <c r="G13" s="12">
        <v>15.132336018411968</v>
      </c>
      <c r="I13" s="2">
        <v>13.904405300363313</v>
      </c>
      <c r="K13">
        <f>C15/C13</f>
        <v>3.8835978835978833</v>
      </c>
      <c r="L13">
        <v>2003</v>
      </c>
      <c r="M13">
        <f>G15/G13</f>
        <v>3.2927756653992399</v>
      </c>
      <c r="N13">
        <v>2007</v>
      </c>
      <c r="O13" t="s">
        <v>30</v>
      </c>
    </row>
    <row r="14" spans="1:16" s="6" customFormat="1">
      <c r="A14" s="5"/>
      <c r="D14" s="13">
        <f>D13/C13-1</f>
        <v>2.7250887975122096E-2</v>
      </c>
      <c r="E14" s="13">
        <f>E13/D13-1</f>
        <v>-3.9172749391727546E-2</v>
      </c>
      <c r="F14" s="13">
        <f>F13/E13-1</f>
        <v>1.0463121783876428E-2</v>
      </c>
      <c r="G14" s="13">
        <f>G13/F13-1</f>
        <v>0.11908903578023389</v>
      </c>
      <c r="I14" s="13">
        <f>(D14+E14*(-1)+F14+G14)/4</f>
        <v>4.8993948732739989E-2</v>
      </c>
    </row>
    <row r="15" spans="1:16">
      <c r="A15" s="1"/>
      <c r="B15" t="s">
        <v>4</v>
      </c>
      <c r="C15" s="12">
        <v>52.654232424677183</v>
      </c>
      <c r="D15" s="12">
        <v>54.526462395543177</v>
      </c>
      <c r="E15" s="12">
        <v>51.581508515815088</v>
      </c>
      <c r="F15" s="12">
        <v>53.081761006289305</v>
      </c>
      <c r="G15" s="12">
        <v>49.82738780207135</v>
      </c>
      <c r="I15" s="2">
        <v>52.334270428879222</v>
      </c>
    </row>
    <row r="16" spans="1:16" s="6" customFormat="1">
      <c r="A16" s="5"/>
      <c r="D16" s="13">
        <f>D15/C15-1</f>
        <v>3.5557065114266928E-2</v>
      </c>
      <c r="E16" s="13">
        <f>E15/D15-1</f>
        <v>-5.4009626708678593E-2</v>
      </c>
      <c r="F16" s="13">
        <f>F15/E15-1</f>
        <v>2.9085083659665223E-2</v>
      </c>
      <c r="G16" s="13">
        <f>G15/F15-1</f>
        <v>-6.1308689510741088E-2</v>
      </c>
      <c r="I16" s="13">
        <f>(D16+E16*(-1)+F16+G16*(-1))/4</f>
        <v>4.4990116248337958E-2</v>
      </c>
    </row>
    <row r="17" spans="1:15">
      <c r="A17" s="1"/>
      <c r="I17" s="2"/>
      <c r="J17">
        <f>I14+I16</f>
        <v>9.3984064981077947E-2</v>
      </c>
      <c r="O17" s="12">
        <f>M13/K13</f>
        <v>0.84786730348836026</v>
      </c>
    </row>
    <row r="18" spans="1:15">
      <c r="A18" s="1" t="s">
        <v>9</v>
      </c>
      <c r="B18" t="s">
        <v>3</v>
      </c>
      <c r="C18" s="12">
        <v>12.165434596032913</v>
      </c>
      <c r="D18" s="12">
        <v>9.5796482759034767</v>
      </c>
      <c r="E18" s="12">
        <v>10.100805623522094</v>
      </c>
      <c r="F18" s="12">
        <v>10.276358903778268</v>
      </c>
      <c r="G18" s="12">
        <v>9.1945173576108115</v>
      </c>
      <c r="I18" s="2">
        <v>10.263352951369512</v>
      </c>
      <c r="K18">
        <f>C20/C18</f>
        <v>3.060818253343824</v>
      </c>
      <c r="L18">
        <v>2003</v>
      </c>
      <c r="M18">
        <f>G20/G18</f>
        <v>5.3564213941804475</v>
      </c>
      <c r="N18">
        <v>2007</v>
      </c>
      <c r="O18" t="s">
        <v>31</v>
      </c>
    </row>
    <row r="19" spans="1:15" s="6" customFormat="1">
      <c r="A19" s="5"/>
      <c r="D19" s="13">
        <f>D18/C18-1</f>
        <v>-0.2125519067746785</v>
      </c>
      <c r="E19" s="13">
        <f>E18/D18-1</f>
        <v>5.4402555564542876E-2</v>
      </c>
      <c r="F19" s="13">
        <f>F18/E18-1</f>
        <v>1.7380126575978982E-2</v>
      </c>
      <c r="G19" s="13">
        <f>G18/F18-1</f>
        <v>-0.10527479200533763</v>
      </c>
      <c r="I19" s="13">
        <f>(D19*(-1)+E19+F19+G19*(-1))/4</f>
        <v>9.7402345230134496E-2</v>
      </c>
    </row>
    <row r="20" spans="1:15">
      <c r="A20" s="1"/>
      <c r="B20" t="s">
        <v>4</v>
      </c>
      <c r="C20" s="12">
        <v>37.236184271397988</v>
      </c>
      <c r="D20" s="12">
        <v>37.540152866089066</v>
      </c>
      <c r="E20" s="12">
        <v>38.131575395917309</v>
      </c>
      <c r="F20" s="12">
        <v>48.706889105159199</v>
      </c>
      <c r="G20" s="12">
        <v>49.249709483470028</v>
      </c>
      <c r="I20" s="2">
        <v>42.17290222440672</v>
      </c>
    </row>
    <row r="21" spans="1:15" s="6" customFormat="1">
      <c r="A21" s="5"/>
      <c r="D21" s="13">
        <f>D20/C20-1</f>
        <v>8.1632584175539424E-3</v>
      </c>
      <c r="E21" s="13">
        <f>E20/D20-1</f>
        <v>1.5754398548613491E-2</v>
      </c>
      <c r="F21" s="13">
        <f>F20/E20-1</f>
        <v>0.27733744539634664</v>
      </c>
      <c r="G21" s="13">
        <f>G20/F20-1</f>
        <v>1.1144632479788807E-2</v>
      </c>
      <c r="I21" s="13">
        <f>(D21+E21+F21+G21)/4</f>
        <v>7.809993371057572E-2</v>
      </c>
    </row>
    <row r="22" spans="1:15">
      <c r="A22" s="1"/>
      <c r="I22" s="2"/>
      <c r="J22">
        <f>I19+I21</f>
        <v>0.17550227894071022</v>
      </c>
      <c r="N22" s="12">
        <f>M18/K18</f>
        <v>1.7499965534800268</v>
      </c>
    </row>
    <row r="23" spans="1:15">
      <c r="A23" s="1" t="s">
        <v>12</v>
      </c>
      <c r="B23" t="s">
        <v>1</v>
      </c>
      <c r="D23" s="12">
        <v>4.5005181387981539</v>
      </c>
      <c r="E23" s="12">
        <v>2.7411357152560796</v>
      </c>
      <c r="F23" s="12">
        <v>2.7316351603823517</v>
      </c>
      <c r="G23" s="12">
        <v>2.0861833105335159</v>
      </c>
      <c r="I23" s="2">
        <v>3.014868081242525</v>
      </c>
      <c r="K23">
        <f>E25/E23</f>
        <v>14.413579482096392</v>
      </c>
      <c r="L23">
        <v>2005</v>
      </c>
      <c r="M23">
        <f>G25/G23</f>
        <v>18.568417530946803</v>
      </c>
      <c r="N23">
        <v>2007</v>
      </c>
      <c r="O23" t="s">
        <v>31</v>
      </c>
    </row>
    <row r="24" spans="1:15" s="6" customFormat="1">
      <c r="A24" s="5"/>
      <c r="E24" s="13">
        <f>E23/D23-1</f>
        <v>-0.39092885958502344</v>
      </c>
      <c r="F24" s="13">
        <f>F23/E23-1</f>
        <v>-3.4659191884778284E-3</v>
      </c>
      <c r="G24" s="13">
        <f>G23/F23-1</f>
        <v>-0.23628772217095451</v>
      </c>
      <c r="H24" s="13">
        <f>(E24*(-1)+F24*(-1))/2</f>
        <v>0.19719738938675063</v>
      </c>
      <c r="I24" s="13">
        <f>(E24*(-1)+F24*(-1)+G24*(-1))/3</f>
        <v>0.2102275003148186</v>
      </c>
      <c r="M24" s="14">
        <f>F25/F23</f>
        <v>13.573206723983063</v>
      </c>
      <c r="N24" s="6">
        <v>2006</v>
      </c>
    </row>
    <row r="25" spans="1:15">
      <c r="A25" s="1"/>
      <c r="B25" t="s">
        <v>10</v>
      </c>
      <c r="E25" s="12">
        <v>39.509577503056647</v>
      </c>
      <c r="F25" s="12">
        <v>37.077048726370286</v>
      </c>
      <c r="G25" s="12">
        <v>38.737122756079174</v>
      </c>
      <c r="I25" s="2">
        <v>38.441249661835371</v>
      </c>
    </row>
    <row r="26" spans="1:15" s="6" customFormat="1">
      <c r="A26" s="5"/>
      <c r="F26" s="13">
        <f>F25/E25-1</f>
        <v>-6.1568078689228423E-2</v>
      </c>
      <c r="G26" s="13">
        <f>G25/F25-1</f>
        <v>4.4773629151561689E-2</v>
      </c>
      <c r="H26" s="13">
        <f>F26*(-1)</f>
        <v>6.1568078689228423E-2</v>
      </c>
      <c r="I26" s="13">
        <f>(F26*(-1)+G26)/2</f>
        <v>5.3170853920395056E-2</v>
      </c>
    </row>
    <row r="27" spans="1:15">
      <c r="A27" s="1"/>
      <c r="H27">
        <f>H24+H26</f>
        <v>0.25876546807597905</v>
      </c>
      <c r="I27" s="2"/>
      <c r="J27">
        <f>I24+I26</f>
        <v>0.26339835423521363</v>
      </c>
      <c r="N27">
        <f>M24/K23</f>
        <v>0.94169576272450672</v>
      </c>
    </row>
    <row r="28" spans="1:15">
      <c r="A28" s="1" t="s">
        <v>13</v>
      </c>
      <c r="B28" t="s">
        <v>14</v>
      </c>
      <c r="C28" s="12">
        <v>9.3298489221122249</v>
      </c>
      <c r="D28" s="12">
        <v>10.316607126098027</v>
      </c>
      <c r="E28" s="12">
        <v>10.070380867211162</v>
      </c>
      <c r="F28" s="12">
        <v>10.795457469087841</v>
      </c>
      <c r="G28" s="12">
        <v>11.454484216281124</v>
      </c>
      <c r="I28" s="2">
        <v>10.393355720158077</v>
      </c>
      <c r="K28">
        <f>C30/C28</f>
        <v>2.2472838981992553</v>
      </c>
      <c r="L28">
        <v>2003</v>
      </c>
      <c r="M28">
        <f>G30/G28</f>
        <v>4.207108156481719</v>
      </c>
      <c r="N28">
        <v>2007</v>
      </c>
      <c r="O28" t="s">
        <v>31</v>
      </c>
    </row>
    <row r="29" spans="1:15" s="8" customFormat="1">
      <c r="A29" s="7"/>
      <c r="D29" s="11">
        <f>D28/C28-1</f>
        <v>0.10576357797682379</v>
      </c>
      <c r="E29" s="11">
        <f>E28/D28-1</f>
        <v>-2.3866980285018768E-2</v>
      </c>
      <c r="F29" s="11">
        <f>F28/E28-1</f>
        <v>7.2000911528332212E-2</v>
      </c>
      <c r="G29" s="11">
        <f>G28/F28-1</f>
        <v>6.1046671628355309E-2</v>
      </c>
      <c r="I29" s="13">
        <f>(D29+E29*(-1)+F29+G29)/4</f>
        <v>6.5669535354632519E-2</v>
      </c>
    </row>
    <row r="30" spans="1:15">
      <c r="A30" s="1"/>
      <c r="B30" t="s">
        <v>4</v>
      </c>
      <c r="C30" s="12">
        <v>20.966819255294482</v>
      </c>
      <c r="D30" s="12">
        <v>17.219290900470352</v>
      </c>
      <c r="E30" s="12">
        <v>21.296412872268856</v>
      </c>
      <c r="F30" s="12">
        <v>46.780658739020588</v>
      </c>
      <c r="G30" s="12">
        <v>48.190253974607423</v>
      </c>
      <c r="I30" s="2">
        <v>30.89068714833234</v>
      </c>
    </row>
    <row r="31" spans="1:15" s="8" customFormat="1">
      <c r="A31" s="7"/>
      <c r="D31" s="11">
        <f>D30/C30-1</f>
        <v>-0.17873614062265619</v>
      </c>
      <c r="E31" s="11">
        <f>E30/D30-1</f>
        <v>0.23677641520575832</v>
      </c>
      <c r="F31" s="11">
        <f>F30/E30-1</f>
        <v>1.1966449946101516</v>
      </c>
      <c r="G31" s="11">
        <f>G30/F30-1</f>
        <v>3.0132009116217606E-2</v>
      </c>
      <c r="I31" s="13">
        <f>(D31*(-1)+E31+F31+G31)/4</f>
        <v>0.41057238988869593</v>
      </c>
    </row>
    <row r="32" spans="1:15">
      <c r="A32" s="1"/>
      <c r="I32" s="2"/>
      <c r="J32">
        <f>I29+I31</f>
        <v>0.47624192524332842</v>
      </c>
      <c r="N32" s="12">
        <f>M28/K28</f>
        <v>1.8720857475341088</v>
      </c>
    </row>
    <row r="33" spans="1:16">
      <c r="A33" s="1" t="s">
        <v>15</v>
      </c>
      <c r="B33" t="s">
        <v>16</v>
      </c>
      <c r="I33" s="2"/>
      <c r="K33" t="s">
        <v>32</v>
      </c>
    </row>
    <row r="34" spans="1:16">
      <c r="A34" s="1"/>
      <c r="I34" s="2"/>
    </row>
    <row r="35" spans="1:16">
      <c r="A35" s="1" t="s">
        <v>17</v>
      </c>
      <c r="B35" t="s">
        <v>18</v>
      </c>
      <c r="F35">
        <v>8.541946579244371</v>
      </c>
      <c r="G35">
        <v>8.3103607563814084</v>
      </c>
      <c r="I35" s="2">
        <f>AVERAGE(F35:G35)</f>
        <v>8.4261536678128905</v>
      </c>
      <c r="K35" t="s">
        <v>32</v>
      </c>
    </row>
    <row r="36" spans="1:16">
      <c r="A36" s="1"/>
      <c r="B36" t="s">
        <v>19</v>
      </c>
      <c r="G36">
        <f>G35/F35-1</f>
        <v>-2.7111598125148739E-2</v>
      </c>
      <c r="I36" s="2"/>
    </row>
    <row r="37" spans="1:16">
      <c r="A37" s="1"/>
      <c r="I37" s="2"/>
    </row>
    <row r="38" spans="1:16">
      <c r="A38" s="1" t="s">
        <v>20</v>
      </c>
      <c r="B38" t="s">
        <v>21</v>
      </c>
      <c r="C38">
        <v>10.024069856552289</v>
      </c>
      <c r="D38">
        <v>9.1265501756671856</v>
      </c>
      <c r="I38" s="2">
        <v>12.606177680238369</v>
      </c>
      <c r="P38" t="s">
        <v>56</v>
      </c>
    </row>
    <row r="39" spans="1:16">
      <c r="A39" s="1"/>
      <c r="I39" s="2"/>
    </row>
    <row r="40" spans="1:16">
      <c r="A40" s="1"/>
      <c r="B40" t="s">
        <v>22</v>
      </c>
      <c r="C40">
        <v>42.747201744255072</v>
      </c>
      <c r="D40">
        <v>58.639102817655129</v>
      </c>
      <c r="I40" s="2">
        <v>48.510156675206787</v>
      </c>
    </row>
    <row r="44" spans="1:16">
      <c r="B44" t="s">
        <v>13</v>
      </c>
      <c r="C44" t="s">
        <v>9</v>
      </c>
      <c r="D44" t="s">
        <v>15</v>
      </c>
      <c r="E44" t="s">
        <v>0</v>
      </c>
      <c r="F44" t="s">
        <v>12</v>
      </c>
      <c r="G44" t="s">
        <v>17</v>
      </c>
      <c r="H44" t="s">
        <v>8</v>
      </c>
      <c r="I44" t="s">
        <v>6</v>
      </c>
      <c r="J44" t="s">
        <v>20</v>
      </c>
      <c r="K44" t="s">
        <v>38</v>
      </c>
      <c r="L44" t="s">
        <v>55</v>
      </c>
      <c r="M44" t="s">
        <v>54</v>
      </c>
    </row>
    <row r="45" spans="1:16">
      <c r="B45" s="9">
        <v>-1.3025640999999999</v>
      </c>
      <c r="C45" s="9">
        <v>-0.45858853999999999</v>
      </c>
      <c r="D45" s="9"/>
      <c r="E45" s="9">
        <v>-0.41997709999999999</v>
      </c>
      <c r="F45" s="9">
        <v>-0.33557345999999999</v>
      </c>
      <c r="G45" s="9"/>
      <c r="H45" s="9">
        <v>-1.13369E-2</v>
      </c>
      <c r="I45" s="9">
        <v>3.9069400000000002E-3</v>
      </c>
      <c r="J45" s="9"/>
      <c r="K45" s="9"/>
    </row>
    <row r="46" spans="1:16">
      <c r="A46" t="s">
        <v>48</v>
      </c>
      <c r="B46" s="9">
        <v>-1.3025640999999999</v>
      </c>
      <c r="C46" s="9">
        <v>-0.45858853999999999</v>
      </c>
      <c r="D46" s="9">
        <v>-0.45280873999999999</v>
      </c>
      <c r="E46" s="9">
        <v>-0.41997709999999999</v>
      </c>
      <c r="F46" s="9">
        <v>-0.33557345999999999</v>
      </c>
      <c r="G46" s="9">
        <v>-0.31215277000000002</v>
      </c>
      <c r="H46" s="9">
        <v>-1.13369E-2</v>
      </c>
      <c r="I46" s="9">
        <v>3.9069400000000002E-3</v>
      </c>
      <c r="J46" s="9">
        <v>4.6272500000000003E-3</v>
      </c>
      <c r="K46" s="9">
        <v>3.8453040000000001E-2</v>
      </c>
    </row>
    <row r="47" spans="1:16">
      <c r="B47">
        <v>1</v>
      </c>
      <c r="C47">
        <v>1</v>
      </c>
      <c r="D47">
        <v>1</v>
      </c>
      <c r="E47">
        <v>1</v>
      </c>
      <c r="F47">
        <v>1</v>
      </c>
      <c r="G47">
        <v>0</v>
      </c>
      <c r="H47">
        <v>0</v>
      </c>
      <c r="I47">
        <v>0</v>
      </c>
      <c r="J47">
        <v>0</v>
      </c>
      <c r="K47">
        <v>0</v>
      </c>
      <c r="L47" s="9">
        <f>AVERAGE(B46:K46)</f>
        <v>-0.32460143800000002</v>
      </c>
    </row>
    <row r="48" spans="1:16">
      <c r="B48">
        <v>1</v>
      </c>
      <c r="C48">
        <v>1</v>
      </c>
      <c r="D48">
        <v>1</v>
      </c>
      <c r="E48">
        <v>1</v>
      </c>
      <c r="F48">
        <v>1</v>
      </c>
      <c r="G48">
        <v>0</v>
      </c>
      <c r="H48">
        <v>0</v>
      </c>
      <c r="I48">
        <v>0</v>
      </c>
      <c r="J48">
        <v>0</v>
      </c>
      <c r="K48">
        <v>0</v>
      </c>
      <c r="L48" s="9">
        <f>MEDIAN(B46:K46)</f>
        <v>-0.32386311499999998</v>
      </c>
    </row>
    <row r="49" spans="1:13" s="6" customFormat="1">
      <c r="A49" s="6" t="s">
        <v>50</v>
      </c>
      <c r="B49" s="6">
        <f>I29</f>
        <v>6.5669535354632519E-2</v>
      </c>
      <c r="C49" s="6">
        <f>I19</f>
        <v>9.7402345230134496E-2</v>
      </c>
      <c r="D49" s="6" t="s">
        <v>53</v>
      </c>
      <c r="E49" s="6">
        <f>I4</f>
        <v>2.9134941612368542E-2</v>
      </c>
      <c r="F49" s="6">
        <f>I24</f>
        <v>0.2102275003148186</v>
      </c>
      <c r="G49" s="6">
        <f>G36</f>
        <v>-2.7111598125148739E-2</v>
      </c>
      <c r="H49" s="6">
        <f>I14</f>
        <v>4.8993948732739989E-2</v>
      </c>
      <c r="I49" s="6">
        <f>I9</f>
        <v>8.099091763319799E-2</v>
      </c>
      <c r="J49" s="6" t="s">
        <v>53</v>
      </c>
      <c r="K49" s="6" t="s">
        <v>53</v>
      </c>
      <c r="M49" s="6">
        <f>CORREL(B46:K46,B49:K49)</f>
        <v>-1.1906955082824258E-4</v>
      </c>
    </row>
    <row r="50" spans="1:13" s="3" customFormat="1">
      <c r="B50" s="3">
        <v>0</v>
      </c>
      <c r="C50" s="3">
        <v>1</v>
      </c>
      <c r="D50" s="3" t="s">
        <v>53</v>
      </c>
      <c r="E50" s="3">
        <v>0</v>
      </c>
      <c r="F50" s="3">
        <v>1</v>
      </c>
      <c r="G50" s="3">
        <v>0</v>
      </c>
      <c r="H50" s="3">
        <v>0</v>
      </c>
      <c r="I50" s="3">
        <v>1</v>
      </c>
      <c r="L50" s="3">
        <f>AVERAGE(B49:K49)</f>
        <v>7.218679867896334E-2</v>
      </c>
    </row>
    <row r="51" spans="1:13" s="3" customFormat="1">
      <c r="B51" s="3">
        <v>1</v>
      </c>
      <c r="C51" s="3">
        <v>1</v>
      </c>
      <c r="E51" s="3">
        <v>0</v>
      </c>
      <c r="F51" s="3">
        <v>1</v>
      </c>
      <c r="G51" s="3">
        <v>0</v>
      </c>
      <c r="H51" s="3">
        <v>0</v>
      </c>
      <c r="I51" s="3">
        <v>1</v>
      </c>
      <c r="L51" s="3">
        <f>MEDIAN(B49:K49)</f>
        <v>6.5669535354632519E-2</v>
      </c>
    </row>
    <row r="52" spans="1:13" s="6" customFormat="1">
      <c r="A52" s="6" t="s">
        <v>51</v>
      </c>
      <c r="B52" s="6">
        <f>I31</f>
        <v>0.41057238988869593</v>
      </c>
      <c r="C52" s="6">
        <f>I21</f>
        <v>7.809993371057572E-2</v>
      </c>
      <c r="D52" s="6" t="s">
        <v>53</v>
      </c>
      <c r="E52" s="6">
        <f>I6</f>
        <v>6.0810645610379022E-2</v>
      </c>
      <c r="F52" s="6">
        <f>I26</f>
        <v>5.3170853920395056E-2</v>
      </c>
      <c r="G52" s="6" t="s">
        <v>53</v>
      </c>
      <c r="H52" s="6">
        <f>I16</f>
        <v>4.4990116248337958E-2</v>
      </c>
      <c r="I52" s="6">
        <f>I11</f>
        <v>5.8627237592075332E-2</v>
      </c>
      <c r="J52" s="6" t="s">
        <v>53</v>
      </c>
      <c r="K52" s="6" t="s">
        <v>53</v>
      </c>
      <c r="M52" s="6">
        <f>CORREL(B46:K46,B52:K52)</f>
        <v>-0.9255704789652639</v>
      </c>
    </row>
    <row r="53" spans="1:13" s="3" customFormat="1">
      <c r="B53" s="3">
        <v>1</v>
      </c>
      <c r="C53" s="3">
        <v>0</v>
      </c>
      <c r="D53" s="3" t="s">
        <v>53</v>
      </c>
      <c r="E53" s="3">
        <v>0</v>
      </c>
      <c r="F53" s="3">
        <v>0</v>
      </c>
      <c r="G53" s="3" t="s">
        <v>53</v>
      </c>
      <c r="H53" s="3">
        <v>0</v>
      </c>
      <c r="I53" s="3">
        <v>0</v>
      </c>
      <c r="J53" s="3" t="s">
        <v>53</v>
      </c>
      <c r="K53" s="3" t="s">
        <v>53</v>
      </c>
      <c r="L53" s="3">
        <f>AVERAGE(B52:K52)</f>
        <v>0.11771186282840984</v>
      </c>
    </row>
    <row r="54" spans="1:13" s="3" customFormat="1">
      <c r="B54" s="3">
        <v>1</v>
      </c>
      <c r="C54" s="3">
        <v>1</v>
      </c>
      <c r="E54" s="3">
        <v>1</v>
      </c>
      <c r="F54" s="3">
        <v>0</v>
      </c>
      <c r="H54" s="3">
        <v>0</v>
      </c>
      <c r="I54" s="3">
        <v>0</v>
      </c>
      <c r="L54" s="3">
        <f>MEDIAN(B52:K52)</f>
        <v>5.9718941601227177E-2</v>
      </c>
    </row>
    <row r="55" spans="1:13" s="6" customFormat="1">
      <c r="A55" s="6" t="s">
        <v>52</v>
      </c>
      <c r="B55" s="6">
        <f>J32</f>
        <v>0.47624192524332842</v>
      </c>
      <c r="C55" s="6">
        <f>J22</f>
        <v>0.17550227894071022</v>
      </c>
      <c r="D55" s="6" t="s">
        <v>53</v>
      </c>
      <c r="E55" s="6">
        <f>J7</f>
        <v>8.9945587222747564E-2</v>
      </c>
      <c r="F55" s="6">
        <f>J27</f>
        <v>0.26339835423521363</v>
      </c>
      <c r="G55" s="6" t="s">
        <v>53</v>
      </c>
      <c r="H55" s="6">
        <f>J17</f>
        <v>9.3984064981077947E-2</v>
      </c>
      <c r="I55" s="6">
        <f>J12</f>
        <v>0.13961815522527332</v>
      </c>
      <c r="J55" s="6" t="s">
        <v>53</v>
      </c>
      <c r="K55" s="6" t="s">
        <v>53</v>
      </c>
      <c r="M55" s="6">
        <f>CORREL(B46:K46,B55:K55)</f>
        <v>-0.87675081348873174</v>
      </c>
    </row>
    <row r="56" spans="1:13">
      <c r="B56">
        <v>1</v>
      </c>
      <c r="C56">
        <v>0</v>
      </c>
      <c r="D56" s="3" t="s">
        <v>53</v>
      </c>
      <c r="E56">
        <v>0</v>
      </c>
      <c r="F56">
        <v>1</v>
      </c>
      <c r="G56" s="3" t="s">
        <v>53</v>
      </c>
      <c r="H56">
        <v>0</v>
      </c>
      <c r="I56">
        <v>0</v>
      </c>
      <c r="L56" s="3">
        <f>AVERAGE(B55:K55)</f>
        <v>0.20644839430805853</v>
      </c>
    </row>
    <row r="57" spans="1:13">
      <c r="B57">
        <v>1</v>
      </c>
      <c r="C57">
        <v>1</v>
      </c>
      <c r="E57">
        <v>0</v>
      </c>
      <c r="F57">
        <v>1</v>
      </c>
      <c r="H57">
        <v>0</v>
      </c>
      <c r="I57">
        <v>0</v>
      </c>
      <c r="L57">
        <f>MEDIAN(B55:I55)</f>
        <v>0.15756021708299178</v>
      </c>
    </row>
    <row r="61" spans="1:13">
      <c r="B61" t="s">
        <v>13</v>
      </c>
      <c r="C61" t="s">
        <v>9</v>
      </c>
      <c r="D61" t="s">
        <v>15</v>
      </c>
      <c r="E61" t="s">
        <v>0</v>
      </c>
      <c r="F61" t="s">
        <v>12</v>
      </c>
      <c r="G61" t="s">
        <v>17</v>
      </c>
      <c r="H61" t="s">
        <v>8</v>
      </c>
      <c r="I61" t="s">
        <v>20</v>
      </c>
      <c r="J61" t="s">
        <v>6</v>
      </c>
      <c r="K61" t="s">
        <v>38</v>
      </c>
    </row>
    <row r="62" spans="1:13">
      <c r="B62" s="9">
        <v>-1.3406909999999999E-2</v>
      </c>
      <c r="C62" s="9">
        <v>-1.225042E-2</v>
      </c>
      <c r="D62" s="9"/>
      <c r="E62" s="9">
        <v>-5.7356500000000001E-3</v>
      </c>
      <c r="F62" s="9">
        <v>-5.2122499999999999E-3</v>
      </c>
      <c r="G62" s="9"/>
      <c r="H62" s="9">
        <v>-2.8710999999999998E-4</v>
      </c>
      <c r="I62" s="9"/>
      <c r="J62" s="9">
        <v>9.5320000000000002E-5</v>
      </c>
      <c r="K62" s="9"/>
    </row>
    <row r="63" spans="1:13">
      <c r="A63" t="s">
        <v>49</v>
      </c>
      <c r="B63" s="9">
        <v>-1.3406909999999999E-2</v>
      </c>
      <c r="C63" s="9">
        <v>-1.225042E-2</v>
      </c>
      <c r="D63" s="9">
        <v>-1.033221E-2</v>
      </c>
      <c r="E63" s="9">
        <v>-5.7356500000000001E-3</v>
      </c>
      <c r="F63" s="9">
        <v>-5.2122499999999999E-3</v>
      </c>
      <c r="G63" s="9">
        <v>-4.3600000000000002E-3</v>
      </c>
      <c r="H63" s="9">
        <v>-2.8710999999999998E-4</v>
      </c>
      <c r="I63" s="9">
        <v>6.0999999999999999E-5</v>
      </c>
      <c r="J63" s="9">
        <v>9.5320000000000002E-5</v>
      </c>
      <c r="K63" s="9">
        <v>1.01458E-3</v>
      </c>
    </row>
    <row r="64" spans="1:13">
      <c r="B64">
        <v>1</v>
      </c>
      <c r="C64">
        <v>1</v>
      </c>
      <c r="D64">
        <v>1</v>
      </c>
      <c r="E64">
        <v>1</v>
      </c>
      <c r="F64">
        <v>1</v>
      </c>
      <c r="G64">
        <v>0</v>
      </c>
      <c r="H64">
        <v>0</v>
      </c>
      <c r="I64">
        <v>0</v>
      </c>
      <c r="J64">
        <v>0</v>
      </c>
      <c r="K64">
        <v>0</v>
      </c>
      <c r="L64" s="10">
        <f>AVERAGE(B63:K63)</f>
        <v>-5.0413650000000008E-3</v>
      </c>
    </row>
    <row r="65" spans="1:13">
      <c r="B65">
        <v>1</v>
      </c>
      <c r="C65">
        <v>1</v>
      </c>
      <c r="D65">
        <v>1</v>
      </c>
      <c r="E65">
        <v>1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 s="10">
        <f>MEDIAN(B62:K62)</f>
        <v>-5.47395E-3</v>
      </c>
    </row>
    <row r="66" spans="1:13" s="6" customFormat="1">
      <c r="A66" s="6" t="s">
        <v>50</v>
      </c>
      <c r="B66" s="6">
        <v>6.1199363159382791E-2</v>
      </c>
      <c r="C66" s="6">
        <v>0.11406635160441544</v>
      </c>
      <c r="D66" s="6" t="s">
        <v>53</v>
      </c>
      <c r="E66" s="6">
        <v>3.0803573272927376E-2</v>
      </c>
      <c r="F66" s="6">
        <v>0.31823864897000065</v>
      </c>
      <c r="G66" s="6">
        <v>2.7867120291394265E-2</v>
      </c>
      <c r="H66" s="6">
        <v>4.6017155387896497E-2</v>
      </c>
      <c r="I66" s="6" t="s">
        <v>53</v>
      </c>
      <c r="J66" s="6">
        <v>7.4922847465291875E-2</v>
      </c>
      <c r="K66" s="6" t="s">
        <v>53</v>
      </c>
      <c r="M66" s="6">
        <f>CORREL(B63:K63,B66:K66)</f>
        <v>-6.8946904224283609E-2</v>
      </c>
    </row>
    <row r="67" spans="1:13" s="3" customFormat="1">
      <c r="B67" s="3">
        <f>IF(B66&lt;$L$67,0,1)</f>
        <v>0</v>
      </c>
      <c r="C67" s="3">
        <f t="shared" ref="C67:J67" si="0">IF(C66&lt;$L$67,0,1)</f>
        <v>1</v>
      </c>
      <c r="E67" s="3">
        <f t="shared" si="0"/>
        <v>0</v>
      </c>
      <c r="F67" s="3">
        <f t="shared" si="0"/>
        <v>1</v>
      </c>
      <c r="G67" s="3">
        <f t="shared" si="0"/>
        <v>0</v>
      </c>
      <c r="H67" s="3">
        <f t="shared" si="0"/>
        <v>0</v>
      </c>
      <c r="J67" s="3">
        <f t="shared" si="0"/>
        <v>0</v>
      </c>
      <c r="L67" s="3">
        <f>AVERAGE(B66:K66)</f>
        <v>9.6159294307329848E-2</v>
      </c>
    </row>
    <row r="68" spans="1:13" s="3" customFormat="1">
      <c r="B68" s="3">
        <f>IF(B66&lt;$L$68,0,1)</f>
        <v>1</v>
      </c>
      <c r="C68" s="3">
        <f t="shared" ref="C68:J68" si="1">IF(C66&lt;$L$68,0,1)</f>
        <v>1</v>
      </c>
      <c r="E68" s="3">
        <f t="shared" si="1"/>
        <v>0</v>
      </c>
      <c r="F68" s="3">
        <f t="shared" si="1"/>
        <v>1</v>
      </c>
      <c r="G68" s="3">
        <f t="shared" si="1"/>
        <v>0</v>
      </c>
      <c r="H68" s="3">
        <f t="shared" si="1"/>
        <v>0</v>
      </c>
      <c r="J68" s="3">
        <f t="shared" si="1"/>
        <v>1</v>
      </c>
      <c r="L68" s="3">
        <f>MEDIAN(B66:K66)</f>
        <v>6.1199363159382791E-2</v>
      </c>
    </row>
    <row r="69" spans="1:13" s="6" customFormat="1">
      <c r="A69" s="6" t="s">
        <v>51</v>
      </c>
      <c r="B69" s="6">
        <v>0.24577320366053473</v>
      </c>
      <c r="C69" s="6">
        <v>6.2937630770907083E-2</v>
      </c>
      <c r="D69" s="6" t="s">
        <v>53</v>
      </c>
      <c r="E69" s="6">
        <v>6.4767445416726327E-2</v>
      </c>
      <c r="F69" s="6">
        <v>5.423113087411402E-2</v>
      </c>
      <c r="G69" s="6" t="s">
        <v>53</v>
      </c>
      <c r="H69" s="6">
        <v>1.3594872864455099E-2</v>
      </c>
      <c r="I69" s="6" t="s">
        <v>53</v>
      </c>
      <c r="J69" s="6">
        <v>5.5380435634196701E-2</v>
      </c>
      <c r="K69" s="6" t="s">
        <v>53</v>
      </c>
      <c r="M69" s="6">
        <f>CORREL(B63:K63,B69:K69)</f>
        <v>-0.71153764239716155</v>
      </c>
    </row>
    <row r="70" spans="1:13" s="3" customFormat="1">
      <c r="B70" s="3">
        <f>IF(B69&lt;$L$70,0,1)</f>
        <v>1</v>
      </c>
      <c r="C70" s="3">
        <f t="shared" ref="C70:J70" si="2">IF(C69&lt;$L$70,0,1)</f>
        <v>0</v>
      </c>
      <c r="E70" s="3">
        <f t="shared" si="2"/>
        <v>0</v>
      </c>
      <c r="F70" s="3">
        <f t="shared" si="2"/>
        <v>0</v>
      </c>
      <c r="H70" s="3">
        <f t="shared" si="2"/>
        <v>0</v>
      </c>
      <c r="J70" s="3">
        <f t="shared" si="2"/>
        <v>0</v>
      </c>
      <c r="L70" s="3">
        <f>AVERAGE(B69:K69)</f>
        <v>8.2780786536822332E-2</v>
      </c>
    </row>
    <row r="71" spans="1:13" s="3" customFormat="1">
      <c r="B71" s="3">
        <f>IF(B69&lt;$L$71,0,1)</f>
        <v>1</v>
      </c>
      <c r="C71" s="3">
        <f t="shared" ref="C71:J71" si="3">IF(C69&lt;$L$71,0,1)</f>
        <v>1</v>
      </c>
      <c r="E71" s="3">
        <f t="shared" si="3"/>
        <v>1</v>
      </c>
      <c r="F71" s="3">
        <f t="shared" si="3"/>
        <v>0</v>
      </c>
      <c r="H71" s="3">
        <f t="shared" si="3"/>
        <v>0</v>
      </c>
      <c r="J71" s="3">
        <f t="shared" si="3"/>
        <v>0</v>
      </c>
      <c r="L71" s="3">
        <f>MEDIAN(B69:K69)</f>
        <v>5.9159033202551892E-2</v>
      </c>
    </row>
    <row r="72" spans="1:13" s="6" customFormat="1">
      <c r="A72" s="6" t="s">
        <v>52</v>
      </c>
      <c r="B72" s="6">
        <v>0.30697256681991753</v>
      </c>
      <c r="C72" s="6">
        <v>0.17700398237532253</v>
      </c>
      <c r="D72" s="6" t="s">
        <v>53</v>
      </c>
      <c r="E72" s="6">
        <v>9.5571018689653703E-2</v>
      </c>
      <c r="F72" s="6">
        <v>0.37246977984411467</v>
      </c>
      <c r="G72" s="6" t="s">
        <v>53</v>
      </c>
      <c r="H72" s="6">
        <v>5.9612028252351595E-2</v>
      </c>
      <c r="I72" s="6" t="s">
        <v>53</v>
      </c>
      <c r="J72" s="6">
        <v>0.13030328309948858</v>
      </c>
      <c r="K72" s="6" t="s">
        <v>53</v>
      </c>
      <c r="M72" s="6">
        <f>CORREL(B63:K63,B72:K72)</f>
        <v>-0.50021515922836224</v>
      </c>
    </row>
    <row r="73" spans="1:13">
      <c r="B73" s="3">
        <f>IF(B72&lt;$L$73,0,1)</f>
        <v>1</v>
      </c>
      <c r="C73" s="3">
        <f t="shared" ref="C73:J73" si="4">IF(C72&lt;$L$73,0,1)</f>
        <v>0</v>
      </c>
      <c r="D73" s="3"/>
      <c r="E73" s="3">
        <f t="shared" si="4"/>
        <v>0</v>
      </c>
      <c r="F73" s="3">
        <f t="shared" si="4"/>
        <v>1</v>
      </c>
      <c r="G73" s="3"/>
      <c r="H73" s="3">
        <f t="shared" si="4"/>
        <v>0</v>
      </c>
      <c r="I73" s="3"/>
      <c r="J73" s="3">
        <f t="shared" si="4"/>
        <v>0</v>
      </c>
      <c r="K73" s="3"/>
      <c r="L73">
        <f>AVERAGE(B72:K72)</f>
        <v>0.19032210984680809</v>
      </c>
    </row>
    <row r="74" spans="1:13">
      <c r="B74" s="3">
        <f>IF(B72&lt;$L$74,0,1)</f>
        <v>1</v>
      </c>
      <c r="C74" s="3">
        <f t="shared" ref="C74:J74" si="5">IF(C72&lt;$L$74,0,1)</f>
        <v>1</v>
      </c>
      <c r="D74" s="3"/>
      <c r="E74" s="3">
        <f t="shared" si="5"/>
        <v>0</v>
      </c>
      <c r="F74" s="3">
        <f t="shared" si="5"/>
        <v>1</v>
      </c>
      <c r="G74" s="3"/>
      <c r="H74" s="3">
        <f t="shared" si="5"/>
        <v>0</v>
      </c>
      <c r="I74" s="3"/>
      <c r="J74" s="3">
        <f t="shared" si="5"/>
        <v>0</v>
      </c>
      <c r="K74" s="3"/>
      <c r="L74">
        <f>MEDIAN(B72:K72)</f>
        <v>0.15365363273740557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1"/>
  <sheetViews>
    <sheetView workbookViewId="0">
      <selection activeCell="B19" sqref="B19"/>
    </sheetView>
  </sheetViews>
  <sheetFormatPr baseColWidth="10" defaultRowHeight="15"/>
  <sheetData>
    <row r="1" spans="1:2">
      <c r="B1" t="s">
        <v>33</v>
      </c>
    </row>
    <row r="3" spans="1:2">
      <c r="A3" t="s">
        <v>34</v>
      </c>
      <c r="B3" t="s">
        <v>35</v>
      </c>
    </row>
    <row r="4" spans="1:2">
      <c r="A4" t="s">
        <v>9</v>
      </c>
      <c r="B4" t="s">
        <v>35</v>
      </c>
    </row>
    <row r="5" spans="1:2">
      <c r="A5" t="s">
        <v>36</v>
      </c>
      <c r="B5" t="s">
        <v>37</v>
      </c>
    </row>
    <row r="6" spans="1:2">
      <c r="A6" t="s">
        <v>8</v>
      </c>
      <c r="B6" t="s">
        <v>35</v>
      </c>
    </row>
    <row r="7" spans="1:2">
      <c r="A7" t="s">
        <v>38</v>
      </c>
      <c r="B7" t="s">
        <v>35</v>
      </c>
    </row>
    <row r="8" spans="1:2">
      <c r="A8" t="s">
        <v>17</v>
      </c>
      <c r="B8" t="s">
        <v>35</v>
      </c>
    </row>
    <row r="9" spans="1:2">
      <c r="A9" t="s">
        <v>0</v>
      </c>
      <c r="B9" t="s">
        <v>35</v>
      </c>
    </row>
    <row r="10" spans="1:2">
      <c r="A10" t="s">
        <v>12</v>
      </c>
      <c r="B10" t="s">
        <v>37</v>
      </c>
    </row>
    <row r="11" spans="1:2">
      <c r="A11" t="s">
        <v>39</v>
      </c>
      <c r="B11" t="s">
        <v>37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1"/>
  <sheetViews>
    <sheetView workbookViewId="0">
      <selection activeCell="C30" sqref="C30"/>
    </sheetView>
  </sheetViews>
  <sheetFormatPr baseColWidth="10" defaultRowHeight="15"/>
  <sheetData>
    <row r="1" spans="1:12">
      <c r="C1">
        <v>1999</v>
      </c>
      <c r="D1">
        <v>2000</v>
      </c>
      <c r="E1">
        <v>2001</v>
      </c>
      <c r="F1">
        <v>2002</v>
      </c>
      <c r="G1">
        <v>2003</v>
      </c>
      <c r="H1">
        <v>2004</v>
      </c>
      <c r="I1">
        <v>2005</v>
      </c>
      <c r="J1">
        <v>2006</v>
      </c>
      <c r="K1">
        <v>2007</v>
      </c>
      <c r="L1">
        <v>2008</v>
      </c>
    </row>
    <row r="2" spans="1:12">
      <c r="A2" t="s">
        <v>34</v>
      </c>
      <c r="B2" t="s">
        <v>40</v>
      </c>
      <c r="C2">
        <v>4</v>
      </c>
      <c r="D2">
        <v>4</v>
      </c>
      <c r="E2">
        <v>4</v>
      </c>
      <c r="F2">
        <v>4</v>
      </c>
      <c r="G2">
        <v>4</v>
      </c>
      <c r="H2">
        <v>4</v>
      </c>
      <c r="I2">
        <v>4</v>
      </c>
      <c r="J2">
        <v>3</v>
      </c>
      <c r="K2">
        <v>3</v>
      </c>
      <c r="L2">
        <v>3</v>
      </c>
    </row>
    <row r="3" spans="1:12">
      <c r="B3" t="s">
        <v>41</v>
      </c>
      <c r="C3">
        <v>3</v>
      </c>
      <c r="D3">
        <v>4</v>
      </c>
      <c r="E3">
        <v>4</v>
      </c>
      <c r="F3" t="s">
        <v>32</v>
      </c>
      <c r="G3">
        <v>5</v>
      </c>
    </row>
    <row r="4" spans="1:12">
      <c r="B4" t="s">
        <v>42</v>
      </c>
      <c r="C4">
        <v>5</v>
      </c>
      <c r="D4">
        <v>6</v>
      </c>
      <c r="E4">
        <v>4</v>
      </c>
      <c r="F4">
        <v>3</v>
      </c>
      <c r="G4">
        <v>3</v>
      </c>
      <c r="H4">
        <v>3</v>
      </c>
      <c r="I4">
        <v>1</v>
      </c>
      <c r="J4">
        <v>1</v>
      </c>
      <c r="K4">
        <v>4</v>
      </c>
      <c r="L4">
        <v>4</v>
      </c>
    </row>
    <row r="5" spans="1:12">
      <c r="B5" t="s">
        <v>43</v>
      </c>
      <c r="C5">
        <v>5</v>
      </c>
      <c r="D5">
        <v>5</v>
      </c>
      <c r="E5">
        <v>6</v>
      </c>
      <c r="F5">
        <v>6</v>
      </c>
      <c r="G5">
        <v>6</v>
      </c>
      <c r="H5">
        <v>6</v>
      </c>
      <c r="I5">
        <v>4</v>
      </c>
      <c r="J5">
        <v>4</v>
      </c>
      <c r="K5">
        <v>4</v>
      </c>
      <c r="L5">
        <v>4</v>
      </c>
    </row>
    <row r="6" spans="1:12">
      <c r="A6" t="s">
        <v>36</v>
      </c>
      <c r="B6" t="s">
        <v>40</v>
      </c>
      <c r="C6">
        <v>4</v>
      </c>
      <c r="D6">
        <v>4</v>
      </c>
      <c r="E6" t="s">
        <v>44</v>
      </c>
      <c r="G6">
        <v>2</v>
      </c>
    </row>
    <row r="7" spans="1:12">
      <c r="B7" t="s">
        <v>41</v>
      </c>
      <c r="I7">
        <v>2</v>
      </c>
    </row>
    <row r="8" spans="1:12">
      <c r="B8" t="s">
        <v>42</v>
      </c>
      <c r="G8">
        <v>6</v>
      </c>
      <c r="H8">
        <v>6</v>
      </c>
      <c r="I8">
        <v>8</v>
      </c>
    </row>
    <row r="9" spans="1:12">
      <c r="B9" t="s">
        <v>43</v>
      </c>
      <c r="G9" s="4">
        <v>17</v>
      </c>
      <c r="H9">
        <v>17</v>
      </c>
      <c r="I9">
        <v>10</v>
      </c>
    </row>
    <row r="16" spans="1:12">
      <c r="A16" t="s">
        <v>45</v>
      </c>
      <c r="B16" t="s">
        <v>41</v>
      </c>
      <c r="C16">
        <v>1</v>
      </c>
      <c r="G16" t="s">
        <v>46</v>
      </c>
    </row>
    <row r="17" spans="1:12">
      <c r="B17" t="s">
        <v>42</v>
      </c>
    </row>
    <row r="18" spans="1:12">
      <c r="B18" t="s">
        <v>43</v>
      </c>
      <c r="C18">
        <v>4</v>
      </c>
    </row>
    <row r="19" spans="1:12">
      <c r="A19" t="s">
        <v>8</v>
      </c>
      <c r="B19" t="s">
        <v>41</v>
      </c>
      <c r="L19">
        <v>4</v>
      </c>
    </row>
    <row r="20" spans="1:12">
      <c r="B20" t="s">
        <v>42</v>
      </c>
    </row>
    <row r="21" spans="1:12">
      <c r="B21" t="s">
        <v>43</v>
      </c>
      <c r="L21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Uni Mannheim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pwruuck</dc:creator>
  <cp:lastModifiedBy>TM</cp:lastModifiedBy>
  <dcterms:created xsi:type="dcterms:W3CDTF">2011-03-16T13:59:16Z</dcterms:created>
  <dcterms:modified xsi:type="dcterms:W3CDTF">2011-06-17T17:38:12Z</dcterms:modified>
</cp:coreProperties>
</file>